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tatistics\Statistics Team only area\ACSES - Team area\ACSES\ACSES Collections\2021\2021 publication\Statistical tables\20220722 Updating with better CPS entrants and leavers data\"/>
    </mc:Choice>
  </mc:AlternateContent>
  <bookViews>
    <workbookView xWindow="0" yWindow="0" windowWidth="25200" windowHeight="1084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8A" sheetId="10" r:id="rId10"/>
    <sheet name="Table 9" sheetId="62" r:id="rId11"/>
    <sheet name="Table 10" sheetId="12" r:id="rId12"/>
    <sheet name="Table 11" sheetId="60" r:id="rId13"/>
    <sheet name="Table 12" sheetId="13" r:id="rId14"/>
    <sheet name="Table 13" sheetId="14" r:id="rId15"/>
    <sheet name="Table 14" sheetId="15" r:id="rId16"/>
    <sheet name="Table 15" sheetId="16" r:id="rId17"/>
    <sheet name="Table 16" sheetId="61" r:id="rId18"/>
    <sheet name="Table 17" sheetId="58" r:id="rId19"/>
    <sheet name="Table 18" sheetId="19" r:id="rId20"/>
    <sheet name="Table 19" sheetId="20" r:id="rId21"/>
    <sheet name="Table 20" sheetId="21" r:id="rId22"/>
    <sheet name="Table 21" sheetId="22" r:id="rId23"/>
    <sheet name="Table 22" sheetId="23" r:id="rId24"/>
    <sheet name="Table 23" sheetId="24" r:id="rId25"/>
    <sheet name="Table 24" sheetId="25" r:id="rId26"/>
    <sheet name="Table 25" sheetId="26" r:id="rId27"/>
    <sheet name="Table 26" sheetId="27" r:id="rId28"/>
    <sheet name="Table 27" sheetId="28" r:id="rId29"/>
    <sheet name="Table 28" sheetId="29" r:id="rId30"/>
    <sheet name="Table 29" sheetId="30" r:id="rId31"/>
    <sheet name="Table 30" sheetId="31" r:id="rId32"/>
    <sheet name="Table 31" sheetId="32" r:id="rId33"/>
    <sheet name="Table 32" sheetId="33" r:id="rId34"/>
    <sheet name="Table 33" sheetId="34" r:id="rId35"/>
    <sheet name="Table 34" sheetId="35" r:id="rId36"/>
    <sheet name="Table 35" sheetId="36" r:id="rId37"/>
    <sheet name="Table 36" sheetId="37" r:id="rId38"/>
    <sheet name="Table 37" sheetId="38" r:id="rId39"/>
    <sheet name="Table 38" sheetId="39" r:id="rId40"/>
    <sheet name="Table 39" sheetId="40" r:id="rId41"/>
    <sheet name="Table 40" sheetId="63" r:id="rId42"/>
    <sheet name="Table 41" sheetId="64" r:id="rId43"/>
    <sheet name="Table 42" sheetId="43" r:id="rId44"/>
    <sheet name="Table 43" sheetId="44" r:id="rId45"/>
    <sheet name="Table 44" sheetId="45" r:id="rId46"/>
    <sheet name="Table 45" sheetId="46" r:id="rId47"/>
    <sheet name="Table 46" sheetId="47" r:id="rId48"/>
    <sheet name="Table 47" sheetId="48" r:id="rId49"/>
    <sheet name="Table A1" sheetId="49" r:id="rId50"/>
    <sheet name="Table A2" sheetId="50" r:id="rId51"/>
    <sheet name="Table A3" sheetId="51" r:id="rId52"/>
    <sheet name="Table A4" sheetId="52" r:id="rId53"/>
    <sheet name="Table B" sheetId="53" r:id="rId54"/>
    <sheet name="Table D1" sheetId="54" r:id="rId55"/>
    <sheet name="Table D2" sheetId="55" r:id="rId56"/>
    <sheet name="Table D3" sheetId="56" r:id="rId57"/>
    <sheet name="Table D4" sheetId="57" r:id="rId58"/>
    <sheet name="Full revisions list" sheetId="65" r:id="rId59"/>
  </sheets>
  <definedNames>
    <definedName name="_xlnm._FilterDatabase" localSheetId="58" hidden="1">'Full revisions list'!$B$2:$I$83</definedName>
    <definedName name="aq">#REF!</definedName>
    <definedName name="_xlnm.Print_Area" localSheetId="1">'Table 1'!$B$2:$M$26</definedName>
    <definedName name="_xlnm.Print_Area" localSheetId="11">'Table 10'!$B$2:$I$34</definedName>
    <definedName name="_xlnm.Print_Area" localSheetId="12">'Table 11'!$B$1:$M$203</definedName>
    <definedName name="_xlnm.Print_Area" localSheetId="13">'Table 12'!$B$2:$Q$200</definedName>
    <definedName name="_xlnm.Print_Area" localSheetId="14">'Table 13'!$B$2:$Y$36</definedName>
    <definedName name="_xlnm.Print_Area" localSheetId="15">'Table 14'!$B$2:$Y$86</definedName>
    <definedName name="_xlnm.Print_Area" localSheetId="16">'Table 15'!$B$2:$Y$265</definedName>
    <definedName name="_xlnm.Print_Area" localSheetId="17">'Table 16'!$B$1:$H$134</definedName>
    <definedName name="_xlnm.Print_Area" localSheetId="18">'Table 17'!$B$2:$L$135</definedName>
    <definedName name="_xlnm.Print_Area" localSheetId="19">'Table 18'!$B$2:$L$135</definedName>
    <definedName name="_xlnm.Print_Area" localSheetId="20">'Table 19'!$B$2:$K$32</definedName>
    <definedName name="_xlnm.Print_Area" localSheetId="2">'Table 2'!$B$2:$O$26</definedName>
    <definedName name="_xlnm.Print_Area" localSheetId="21">'Table 20'!$B$2:$M$201</definedName>
    <definedName name="_xlnm.Print_Area" localSheetId="22">'Table 21'!$B$2:$M$201</definedName>
    <definedName name="_xlnm.Print_Area" localSheetId="23">'Table 22'!$B$2:$U$203</definedName>
    <definedName name="_xlnm.Print_Area" localSheetId="24">'Table 23'!$B$2:$AA$26</definedName>
    <definedName name="_xlnm.Print_Area" localSheetId="25">'Table 24'!$B$2:$I$28</definedName>
    <definedName name="_xlnm.Print_Area" localSheetId="27">'Table 26'!$B$2:$K$36</definedName>
    <definedName name="_xlnm.Print_Area" localSheetId="28">'Table 27'!$B$2:$K$27</definedName>
    <definedName name="_xlnm.Print_Area" localSheetId="29">'Table 28'!$B$2:$H$27</definedName>
    <definedName name="_xlnm.Print_Area" localSheetId="30">'Table 29'!$B$2:$I$204</definedName>
    <definedName name="_xlnm.Print_Area" localSheetId="3">'Table 3'!$B$2:$K$26</definedName>
    <definedName name="_xlnm.Print_Area" localSheetId="31">'Table 30'!$B$2:$I$204</definedName>
    <definedName name="_xlnm.Print_Area" localSheetId="32">'Table 31'!$B$2:$I$204</definedName>
    <definedName name="_xlnm.Print_Area" localSheetId="33">'Table 32'!$B$2:$U$207</definedName>
    <definedName name="_xlnm.Print_Area" localSheetId="34">'Table 33'!$B$2:$U$207</definedName>
    <definedName name="_xlnm.Print_Area" localSheetId="35">'Table 34'!$B$2:$I$28</definedName>
    <definedName name="_xlnm.Print_Area" localSheetId="36">'Table 35'!$B$2:$F$13</definedName>
    <definedName name="_xlnm.Print_Area" localSheetId="37">'Table 36'!$B$2:$F$200</definedName>
    <definedName name="_xlnm.Print_Area" localSheetId="38">'Table 37'!$B$2:$K$202</definedName>
    <definedName name="_xlnm.Print_Area" localSheetId="39">'Table 38'!$B$2:$K$202</definedName>
    <definedName name="_xlnm.Print_Area" localSheetId="40">'Table 39'!$B$2:$K$199</definedName>
    <definedName name="_xlnm.Print_Area" localSheetId="4">'Table 4'!$B$2:$M$25</definedName>
    <definedName name="_xlnm.Print_Area" localSheetId="41">'Table 40'!$B$1:$I$206</definedName>
    <definedName name="_xlnm.Print_Area" localSheetId="42">'Table 41'!$B$1:$V$208</definedName>
    <definedName name="_xlnm.Print_Area" localSheetId="43">'Table 42'!$B$2:$T$204</definedName>
    <definedName name="_xlnm.Print_Area" localSheetId="44">'Table 43'!$B$2:$G$204</definedName>
    <definedName name="_xlnm.Print_Area" localSheetId="45">'Table 44'!$B$2:$K$23</definedName>
    <definedName name="_xlnm.Print_Area" localSheetId="46">'Table 45'!$B$2:$G$46</definedName>
    <definedName name="_xlnm.Print_Area" localSheetId="47">'Table 46'!$B$2:$E$199</definedName>
    <definedName name="_xlnm.Print_Area" localSheetId="48">'Table 47'!$B$2:$Q$47</definedName>
    <definedName name="_xlnm.Print_Area" localSheetId="5">'Table 5'!$B$2:$K$26</definedName>
    <definedName name="_xlnm.Print_Area" localSheetId="6">'Table 6'!$B$2:$M$41</definedName>
    <definedName name="_xlnm.Print_Area" localSheetId="7">'Table 7'!$B$2:$M$30</definedName>
    <definedName name="_xlnm.Print_Area" localSheetId="8">'Table 8'!$B$2:$AH$202</definedName>
    <definedName name="_xlnm.Print_Area" localSheetId="9">'Table 8A'!$B$2:$AH$202</definedName>
    <definedName name="_xlnm.Print_Area" localSheetId="10">'Table 9'!$B$1:$I$27</definedName>
    <definedName name="_xlnm.Print_Area" localSheetId="49">'Table A1'!$B$2:$M$201</definedName>
    <definedName name="_xlnm.Print_Area" localSheetId="50">'Table A2'!$B$2:$M$26</definedName>
    <definedName name="_xlnm.Print_Area" localSheetId="51">'Table A3'!$B$2:$Q$201</definedName>
    <definedName name="_xlnm.Print_Area" localSheetId="52">'Table A4'!$B$2:$Q$26</definedName>
    <definedName name="_xlnm.Print_Area" localSheetId="53">'Table B'!$B$2:$J$200</definedName>
    <definedName name="_xlnm.Print_Area" localSheetId="54">'Table D1'!$B$2:$S$201</definedName>
    <definedName name="_xlnm.Print_Area" localSheetId="55">'Table D2'!$B$2:$S$201</definedName>
    <definedName name="_xlnm.Print_Area" localSheetId="57">'Table D4'!$B$2:$Q$32</definedName>
  </definedNames>
  <calcPr calcId="162913"/>
</workbook>
</file>

<file path=xl/calcChain.xml><?xml version="1.0" encoding="utf-8"?>
<calcChain xmlns="http://schemas.openxmlformats.org/spreadsheetml/2006/main">
  <c r="G66" i="65" l="1"/>
  <c r="G67" i="65"/>
  <c r="G68" i="65"/>
  <c r="G69" i="65"/>
  <c r="G70" i="65"/>
  <c r="G71" i="65"/>
  <c r="G72" i="65"/>
  <c r="G73" i="65"/>
  <c r="G74" i="65"/>
  <c r="G75" i="65"/>
  <c r="G76" i="65"/>
  <c r="G77" i="65"/>
  <c r="G78" i="65"/>
  <c r="G79" i="65"/>
  <c r="G80" i="65"/>
  <c r="G81" i="65"/>
  <c r="G82" i="65"/>
  <c r="G83" i="65"/>
  <c r="G62" i="65"/>
  <c r="G61" i="65"/>
  <c r="G55" i="65"/>
  <c r="G56" i="65"/>
  <c r="G57" i="65"/>
  <c r="G58" i="65"/>
  <c r="G59" i="65"/>
  <c r="G60" i="65"/>
  <c r="G63" i="65"/>
  <c r="G64" i="65"/>
  <c r="G65" i="65"/>
  <c r="G54" i="65"/>
  <c r="G53" i="65"/>
  <c r="G52" i="65"/>
  <c r="G51" i="65"/>
  <c r="G50" i="65"/>
  <c r="G49" i="65"/>
  <c r="G48" i="65"/>
  <c r="G47" i="65"/>
  <c r="G46" i="65"/>
  <c r="G45" i="65"/>
  <c r="G43" i="65"/>
  <c r="G44" i="65"/>
  <c r="G42" i="65"/>
  <c r="G31" i="65"/>
  <c r="G32" i="65"/>
  <c r="G33" i="65"/>
  <c r="G34" i="65"/>
  <c r="G35" i="65"/>
  <c r="G36" i="65"/>
  <c r="G37" i="65"/>
  <c r="G38" i="65"/>
  <c r="G39" i="65"/>
  <c r="G40" i="65"/>
  <c r="G41" i="65"/>
  <c r="G30" i="65"/>
  <c r="G13" i="65"/>
  <c r="G14" i="65"/>
  <c r="G15" i="65"/>
  <c r="G16" i="65"/>
  <c r="G17" i="65"/>
  <c r="G18" i="65"/>
  <c r="G19" i="65"/>
  <c r="G20" i="65"/>
  <c r="G21" i="65"/>
  <c r="G22" i="65"/>
  <c r="G23" i="65"/>
  <c r="G24" i="65"/>
  <c r="G25" i="65"/>
  <c r="G26" i="65"/>
  <c r="G27" i="65"/>
  <c r="G28" i="65"/>
  <c r="G29" i="65"/>
  <c r="G3" i="65"/>
  <c r="G4" i="65"/>
  <c r="G5" i="65"/>
  <c r="G6" i="65"/>
  <c r="G7" i="65"/>
  <c r="G8" i="65"/>
  <c r="G9" i="65"/>
  <c r="G10" i="65"/>
  <c r="G11" i="65"/>
  <c r="G12" i="65"/>
  <c r="B1" i="65"/>
  <c r="B1" i="64" l="1"/>
  <c r="B1" i="63"/>
  <c r="B1" i="62"/>
  <c r="B1" i="61" l="1"/>
  <c r="B1" i="26" l="1"/>
  <c r="B1" i="60"/>
  <c r="B22" i="1" l="1"/>
  <c r="B21" i="1"/>
  <c r="A22" i="1"/>
  <c r="A21" i="1"/>
  <c r="B1" i="58" l="1"/>
  <c r="B55" i="1" l="1"/>
  <c r="B1" i="57" l="1"/>
  <c r="B1" i="56"/>
  <c r="B1" i="55"/>
  <c r="B1" i="54"/>
  <c r="B1" i="53"/>
  <c r="B1" i="52"/>
  <c r="B1" i="51"/>
  <c r="B1" i="50"/>
  <c r="B1" i="49"/>
  <c r="B1" i="48"/>
  <c r="B1" i="47"/>
  <c r="B1" i="46"/>
  <c r="B1" i="45"/>
  <c r="B1" i="44"/>
  <c r="B1" i="43"/>
  <c r="B1" i="40"/>
  <c r="B1" i="39"/>
  <c r="B1" i="38"/>
  <c r="B1" i="37"/>
  <c r="B1" i="36"/>
  <c r="B1" i="35"/>
  <c r="B1" i="34"/>
  <c r="B1" i="33"/>
  <c r="B1" i="32"/>
  <c r="B1" i="31"/>
  <c r="B1" i="30"/>
  <c r="B1" i="29"/>
  <c r="B1" i="28"/>
  <c r="B1" i="27"/>
  <c r="B1" i="25"/>
  <c r="B1" i="24"/>
  <c r="B1" i="23"/>
  <c r="B1" i="22"/>
  <c r="B1" i="21"/>
  <c r="B1" i="20"/>
  <c r="B1" i="19"/>
  <c r="B1" i="16"/>
  <c r="B1" i="15"/>
  <c r="B1" i="14"/>
  <c r="B1" i="13"/>
  <c r="B1" i="12"/>
  <c r="B1" i="10"/>
  <c r="B1" i="9"/>
  <c r="B1" i="8"/>
  <c r="B1" i="7"/>
  <c r="B1" i="6"/>
  <c r="B1" i="5"/>
  <c r="B1" i="4"/>
  <c r="B1" i="3"/>
  <c r="B1" i="2"/>
  <c r="B88" i="1"/>
  <c r="A88" i="1"/>
  <c r="B87" i="1"/>
  <c r="A87" i="1"/>
  <c r="B86" i="1"/>
  <c r="A86" i="1"/>
  <c r="B85" i="1"/>
  <c r="A85" i="1"/>
  <c r="B84" i="1"/>
  <c r="A84" i="1"/>
  <c r="B83" i="1"/>
  <c r="A83" i="1"/>
  <c r="B82" i="1"/>
  <c r="A82" i="1"/>
  <c r="B81" i="1"/>
  <c r="A81" i="1"/>
  <c r="B80" i="1"/>
  <c r="A80" i="1"/>
  <c r="B76" i="1"/>
  <c r="A76" i="1"/>
  <c r="B75" i="1"/>
  <c r="A75" i="1"/>
  <c r="B74" i="1"/>
  <c r="A74" i="1"/>
  <c r="B73" i="1"/>
  <c r="A73" i="1"/>
  <c r="B69" i="1"/>
  <c r="A69" i="1"/>
  <c r="B68" i="1"/>
  <c r="A68" i="1"/>
  <c r="B67" i="1"/>
  <c r="A67" i="1"/>
  <c r="B66" i="1"/>
  <c r="A66" i="1"/>
  <c r="B62" i="1"/>
  <c r="A62" i="1"/>
  <c r="B61" i="1"/>
  <c r="A61" i="1"/>
  <c r="B60" i="1"/>
  <c r="A60" i="1"/>
  <c r="B59" i="1"/>
  <c r="A59" i="1"/>
  <c r="A55" i="1"/>
  <c r="B54" i="1"/>
  <c r="A54" i="1"/>
  <c r="B53" i="1"/>
  <c r="A53" i="1"/>
  <c r="B52" i="1"/>
  <c r="A52" i="1"/>
  <c r="B51" i="1"/>
  <c r="A51" i="1"/>
  <c r="B50" i="1"/>
  <c r="A50" i="1"/>
  <c r="B49" i="1"/>
  <c r="A49" i="1"/>
  <c r="B48" i="1"/>
  <c r="A48" i="1"/>
  <c r="B47" i="1"/>
  <c r="A47" i="1"/>
  <c r="B46" i="1"/>
  <c r="A46" i="1"/>
  <c r="B45" i="1"/>
  <c r="A45" i="1"/>
  <c r="B44" i="1"/>
  <c r="A44" i="1"/>
  <c r="B40" i="1"/>
  <c r="A40" i="1"/>
  <c r="B39" i="1"/>
  <c r="A39" i="1"/>
  <c r="B38" i="1"/>
  <c r="A38" i="1"/>
  <c r="B37" i="1"/>
  <c r="A37" i="1"/>
  <c r="B33" i="1"/>
  <c r="A33" i="1"/>
  <c r="B32" i="1"/>
  <c r="A32" i="1"/>
  <c r="B31" i="1"/>
  <c r="A31" i="1"/>
  <c r="B30" i="1"/>
  <c r="A30" i="1"/>
  <c r="B29" i="1"/>
  <c r="A29" i="1"/>
  <c r="B28" i="1"/>
  <c r="A28" i="1"/>
  <c r="B27" i="1"/>
  <c r="A27" i="1"/>
  <c r="B26" i="1"/>
  <c r="A26" i="1"/>
  <c r="B20" i="1"/>
  <c r="A20" i="1"/>
  <c r="B19" i="1"/>
  <c r="A19" i="1"/>
  <c r="B18" i="1"/>
  <c r="A18" i="1"/>
  <c r="B17" i="1"/>
  <c r="A17" i="1"/>
  <c r="B16" i="1"/>
  <c r="A16" i="1"/>
  <c r="B15" i="1"/>
  <c r="A15" i="1"/>
  <c r="B14" i="1"/>
  <c r="A14" i="1"/>
  <c r="B13" i="1"/>
  <c r="A13" i="1"/>
  <c r="B12" i="1"/>
  <c r="A12" i="1"/>
  <c r="B11" i="1"/>
  <c r="A11" i="1"/>
</calcChain>
</file>

<file path=xl/sharedStrings.xml><?xml version="1.0" encoding="utf-8"?>
<sst xmlns="http://schemas.openxmlformats.org/spreadsheetml/2006/main" count="10149" uniqueCount="874">
  <si>
    <t>Civil Service Statistics 2021</t>
  </si>
  <si>
    <t>Statistical Bulletin Tables</t>
  </si>
  <si>
    <t>Table</t>
  </si>
  <si>
    <t>Title</t>
  </si>
  <si>
    <t>Full-time</t>
  </si>
  <si>
    <t>Male</t>
  </si>
  <si>
    <t>Female</t>
  </si>
  <si>
    <t>All employees</t>
  </si>
  <si>
    <t>Senior Civil Service Level</t>
  </si>
  <si>
    <t>Grades 6 and 7</t>
  </si>
  <si>
    <t>Senior and Higher Executive Officers</t>
  </si>
  <si>
    <t>Executive Officers</t>
  </si>
  <si>
    <t>Administrative Officers and Assistants</t>
  </si>
  <si>
    <t>Not reported</t>
  </si>
  <si>
    <t>Part-time</t>
  </si>
  <si>
    <t>Headcount</t>
  </si>
  <si>
    <t>31 March 2021</t>
  </si>
  <si>
    <t>Source: Annual Civil Service Employment Survey</t>
  </si>
  <si>
    <t>1 Numbers are rounded to the nearest ten, and cells containing between one and five employees are represented by '..'.</t>
  </si>
  <si>
    <t>2 With the exception of the Senior Civil Service level, government departments have delegated pay and grading. For statistical purposes departments are asked to map their grades to a common framework by responsibility level.</t>
  </si>
  <si>
    <t>3 This table shows staff in their substantive responsibility level unless on temporary promotion in which case staff are recorded at the higher responsibility level.</t>
  </si>
  <si>
    <t>White</t>
  </si>
  <si>
    <t>Asian</t>
  </si>
  <si>
    <t>Black</t>
  </si>
  <si>
    <t>Chinese</t>
  </si>
  <si>
    <t>Mixed</t>
  </si>
  <si>
    <t>Other ethnicity</t>
  </si>
  <si>
    <t>All employees with known ethnicity</t>
  </si>
  <si>
    <t>Ethnic minority employees as percentage of known ethnicity</t>
  </si>
  <si>
    <t>4 Not declared accounts for employees who have actively declared that they do not want to disclose their ethnicity.</t>
  </si>
  <si>
    <t>5 Not reported accounts for employees who have not made an active declaration about their ethnicity.</t>
  </si>
  <si>
    <t>All employees with known disability status</t>
  </si>
  <si>
    <t>Disabled employees as percentage of known disability status</t>
  </si>
  <si>
    <t>16-19</t>
  </si>
  <si>
    <t>20-29</t>
  </si>
  <si>
    <t>30-39</t>
  </si>
  <si>
    <t>40-49</t>
  </si>
  <si>
    <t>50-59</t>
  </si>
  <si>
    <t>60-64</t>
  </si>
  <si>
    <t>65 &amp; Over</t>
  </si>
  <si>
    <t>..</t>
  </si>
  <si>
    <t>Median age</t>
  </si>
  <si>
    <t>British or Mixed British</t>
  </si>
  <si>
    <t>English</t>
  </si>
  <si>
    <t>Northern Irish</t>
  </si>
  <si>
    <t>Scottish</t>
  </si>
  <si>
    <t>Welsh</t>
  </si>
  <si>
    <t>Other national identity</t>
  </si>
  <si>
    <t>Salary band</t>
  </si>
  <si>
    <t>2 Salaries represent actual annual gross salaries rounded to the nearest ten.</t>
  </si>
  <si>
    <t>Department</t>
  </si>
  <si>
    <t>Commercial</t>
  </si>
  <si>
    <t>Communications</t>
  </si>
  <si>
    <t>Corporate Finance</t>
  </si>
  <si>
    <t>Counter Fraud</t>
  </si>
  <si>
    <t>Digital, Data and Technology</t>
  </si>
  <si>
    <t>Economics</t>
  </si>
  <si>
    <t>Finance</t>
  </si>
  <si>
    <t>Human Resources</t>
  </si>
  <si>
    <t>Inspector of Education and Training</t>
  </si>
  <si>
    <t>Intelligence Analysis</t>
  </si>
  <si>
    <t>Internal Audit</t>
  </si>
  <si>
    <t>International Trade</t>
  </si>
  <si>
    <t>Knowledge and Information Management</t>
  </si>
  <si>
    <t>Legal</t>
  </si>
  <si>
    <t>Medicine</t>
  </si>
  <si>
    <t>Operational Delivery</t>
  </si>
  <si>
    <t>Operational Research</t>
  </si>
  <si>
    <t>Planning</t>
  </si>
  <si>
    <t>Planning Inspectors</t>
  </si>
  <si>
    <t>Policy</t>
  </si>
  <si>
    <t>Project Delivery</t>
  </si>
  <si>
    <t>Property</t>
  </si>
  <si>
    <t>Psychology</t>
  </si>
  <si>
    <t>Science and Engineering</t>
  </si>
  <si>
    <t>Security</t>
  </si>
  <si>
    <t>Social Research</t>
  </si>
  <si>
    <t>Statistics</t>
  </si>
  <si>
    <t>Tax</t>
  </si>
  <si>
    <t>Veterinarian</t>
  </si>
  <si>
    <t>Other</t>
  </si>
  <si>
    <t>Attorney General's Departments</t>
  </si>
  <si>
    <t>Attorney General's Office</t>
  </si>
  <si>
    <t>Crown Prosecution Service</t>
  </si>
  <si>
    <t>Crown Prosecution Service Inspectorate</t>
  </si>
  <si>
    <t>Government Legal Department</t>
  </si>
  <si>
    <t>Serious Fraud Office</t>
  </si>
  <si>
    <t>Business, Energy and Industrial Strategy</t>
  </si>
  <si>
    <t>Department for Business, Energy and Industrial Strategy (excl. agencies)</t>
  </si>
  <si>
    <t>Advisory, Conciliation and Arbitration Service</t>
  </si>
  <si>
    <t>Companies House</t>
  </si>
  <si>
    <t>Insolvency Service</t>
  </si>
  <si>
    <t>Met Office</t>
  </si>
  <si>
    <t>UK Intellectual Property Office</t>
  </si>
  <si>
    <t>UK Space Agency</t>
  </si>
  <si>
    <t>Cabinet Office</t>
  </si>
  <si>
    <t>Other Cabinet Office Agencies</t>
  </si>
  <si>
    <t>Crown Commercial Service</t>
  </si>
  <si>
    <t>Government Property Agency</t>
  </si>
  <si>
    <t>Chancellor's other departments</t>
  </si>
  <si>
    <t>Government Actuary's Department</t>
  </si>
  <si>
    <t>National Savings and Investments</t>
  </si>
  <si>
    <t>Charity Commission</t>
  </si>
  <si>
    <t>Housing, Communities and Local Government</t>
  </si>
  <si>
    <t>Ministry of Housing, Communities and Local Government (excl. agencies)</t>
  </si>
  <si>
    <t>Planning Inspectorate</t>
  </si>
  <si>
    <t>Queen Elizabeth II Centre</t>
  </si>
  <si>
    <t>Competition and Markets Authority</t>
  </si>
  <si>
    <t>Digital, Culture, Media and Sport</t>
  </si>
  <si>
    <t>Department for Digital, Culture, Media and Sport</t>
  </si>
  <si>
    <t>Defence</t>
  </si>
  <si>
    <t>Ministry of Defence (excl. agencies)</t>
  </si>
  <si>
    <t>Defence Science and Technology Laboratory</t>
  </si>
  <si>
    <t>Defence Equipment and Support</t>
  </si>
  <si>
    <t>Royal Fleet Auxiliary</t>
  </si>
  <si>
    <t>Submarine Delivery Agency</t>
  </si>
  <si>
    <t>UK Hydrographic Office</t>
  </si>
  <si>
    <t>Department for International Trade</t>
  </si>
  <si>
    <t>Education</t>
  </si>
  <si>
    <t>Department for Education (excl. agencies)</t>
  </si>
  <si>
    <t>Education and Skills Funding Agency</t>
  </si>
  <si>
    <t>Institute for Apprenticeships and Technical Education</t>
  </si>
  <si>
    <t>Standards and Testing Agency</t>
  </si>
  <si>
    <t>Teaching Regulation Agency</t>
  </si>
  <si>
    <t>ESTYN</t>
  </si>
  <si>
    <t>Environment, Food and Rural Affairs</t>
  </si>
  <si>
    <t>Department for Environment, Food and Rural Affairs (excl. agencies)</t>
  </si>
  <si>
    <t>Animal and Plant Health Agency</t>
  </si>
  <si>
    <t>Centre for Environment, Fisheries and Aquaculture Science</t>
  </si>
  <si>
    <t>Rural Payments Agency</t>
  </si>
  <si>
    <t>Veterinary Medicines Directorate</t>
  </si>
  <si>
    <t>Foreign, Commonwealth and Development Office</t>
  </si>
  <si>
    <t>Wilton Park</t>
  </si>
  <si>
    <t>Food Standards Agency</t>
  </si>
  <si>
    <t>Health and Social Care</t>
  </si>
  <si>
    <t>Department of Health and Social Care (excl. agencies)</t>
  </si>
  <si>
    <t>Medicines and Healthcare Products Regulatory Agency</t>
  </si>
  <si>
    <t>Public Health England</t>
  </si>
  <si>
    <t>HM Land Registry</t>
  </si>
  <si>
    <t>HM Revenue and Customs</t>
  </si>
  <si>
    <t>HM Revenue and Customs (excl. agencies)</t>
  </si>
  <si>
    <t>Valuation Office Agency</t>
  </si>
  <si>
    <t>HM Treasury</t>
  </si>
  <si>
    <t>HM Treasury (excl. agencies)</t>
  </si>
  <si>
    <t>Debt Management Office</t>
  </si>
  <si>
    <t>Government Internal Audit Agency</t>
  </si>
  <si>
    <t>National Infrastructure Commission</t>
  </si>
  <si>
    <t>Office for Budget Responsibility</t>
  </si>
  <si>
    <t>Home Office</t>
  </si>
  <si>
    <t>Home Office (incl. agencies)</t>
  </si>
  <si>
    <t>Justice</t>
  </si>
  <si>
    <t>Ministry of Justice (excl. agencies)</t>
  </si>
  <si>
    <t>Criminal Injuries Compensation Authority</t>
  </si>
  <si>
    <t>Legal Aid Agency</t>
  </si>
  <si>
    <t>Office of the Public Guardian</t>
  </si>
  <si>
    <t>The National Archives</t>
  </si>
  <si>
    <t>National Crime Agency</t>
  </si>
  <si>
    <t>Northern Ireland Office</t>
  </si>
  <si>
    <t>Office for Standards in Education, Children's Services and Skills</t>
  </si>
  <si>
    <t>Office of Gas and Electricity Markets</t>
  </si>
  <si>
    <t>Office of Qualifications and Examinations Regulation</t>
  </si>
  <si>
    <t>Office of Rail and Road</t>
  </si>
  <si>
    <t>Scotland Office</t>
  </si>
  <si>
    <t>Scotland Office (incl. Office of the Advocate General for Scotland)</t>
  </si>
  <si>
    <t>Scottish Government</t>
  </si>
  <si>
    <t>Scottish Government (excl. agencies)</t>
  </si>
  <si>
    <t>Accountant in Bankruptcy</t>
  </si>
  <si>
    <t>Crown Office and Procurator Fiscal Service</t>
  </si>
  <si>
    <t>Disclosure Scotland</t>
  </si>
  <si>
    <t>Education Scotland</t>
  </si>
  <si>
    <t>Food Standards Scotland</t>
  </si>
  <si>
    <t>Forestry and Land Scotland</t>
  </si>
  <si>
    <t>National Records of Scotland</t>
  </si>
  <si>
    <t>Office of the Scottish Charity Regulator</t>
  </si>
  <si>
    <t>Registers of Scotland</t>
  </si>
  <si>
    <t>Revenue Scotland</t>
  </si>
  <si>
    <t>Scottish Courts and Tribunals Service</t>
  </si>
  <si>
    <t>Scottish Fiscal Commission</t>
  </si>
  <si>
    <t>Scottish Forestry</t>
  </si>
  <si>
    <t>Scottish Housing Regulator</t>
  </si>
  <si>
    <t>Scottish Prison Service</t>
  </si>
  <si>
    <t>Scottish Public Pensions Agency</t>
  </si>
  <si>
    <t>Social Security Scotland</t>
  </si>
  <si>
    <t>Student Awards Agency for Scotland</t>
  </si>
  <si>
    <t>Transport Scotland</t>
  </si>
  <si>
    <t>Transport</t>
  </si>
  <si>
    <t>Department for Transport (excl. agencies)</t>
  </si>
  <si>
    <t>Driver and Vehicle Licensing Agency</t>
  </si>
  <si>
    <t>Driver and Vehicle Standards Agency</t>
  </si>
  <si>
    <t>Maritime and Coastguard Agency</t>
  </si>
  <si>
    <t>Vehicle Certification Agency</t>
  </si>
  <si>
    <t>United Kingdom Statistics Authority</t>
  </si>
  <si>
    <t>UK Export Finance</t>
  </si>
  <si>
    <t>UK Supreme Court</t>
  </si>
  <si>
    <t>Wales Office</t>
  </si>
  <si>
    <t>Water Services Regulation</t>
  </si>
  <si>
    <t>Water Services Regulation Authority</t>
  </si>
  <si>
    <t>Welsh Government</t>
  </si>
  <si>
    <t>Welsh Government (excl. agencies)</t>
  </si>
  <si>
    <t>Welsh Revenue Authority</t>
  </si>
  <si>
    <t>Work and Pensions</t>
  </si>
  <si>
    <t>Department for Work and Pensions (excl. agencies)</t>
  </si>
  <si>
    <t>Health and Safety Executive</t>
  </si>
  <si>
    <t>2 Professions relate to the post occupied by the person and are not dependent on qualifications the individual may have.</t>
  </si>
  <si>
    <t>Full-time Equivalent</t>
  </si>
  <si>
    <t>All entrants</t>
  </si>
  <si>
    <t>All leavers</t>
  </si>
  <si>
    <t>Region (NUTS 1)</t>
  </si>
  <si>
    <t>Permanent</t>
  </si>
  <si>
    <t>Temporary</t>
  </si>
  <si>
    <t>Yorkshire and The Humber</t>
  </si>
  <si>
    <t>East of England</t>
  </si>
  <si>
    <t>London</t>
  </si>
  <si>
    <t>England</t>
  </si>
  <si>
    <t>Wales</t>
  </si>
  <si>
    <t>Scotland</t>
  </si>
  <si>
    <t>Northern Ireland</t>
  </si>
  <si>
    <t>Overseas</t>
  </si>
  <si>
    <t>Full-Time Equivalent</t>
  </si>
  <si>
    <t/>
  </si>
  <si>
    <t>2 Workplace postcode data are used to derive geographical information.</t>
  </si>
  <si>
    <t>3 This year 30 individuals were recorded with an unknown appointment status. These individuals are included in the totals.</t>
  </si>
  <si>
    <t>Regional</t>
  </si>
  <si>
    <t>Region (NUTS 2)</t>
  </si>
  <si>
    <t>Tees Valley and Durham</t>
  </si>
  <si>
    <t>Northumberland and Tyne and Wear</t>
  </si>
  <si>
    <t>Cumbria</t>
  </si>
  <si>
    <t>Greater Manchester</t>
  </si>
  <si>
    <t>Lancashire</t>
  </si>
  <si>
    <t>Cheshire</t>
  </si>
  <si>
    <t>Merseyside</t>
  </si>
  <si>
    <t>East Yorkshire and Northern Lincolnshire</t>
  </si>
  <si>
    <t>North Yorkshire</t>
  </si>
  <si>
    <t>South Yorkshire</t>
  </si>
  <si>
    <t>West Yorkshire</t>
  </si>
  <si>
    <t>Derbyshire and Nottinghamshire</t>
  </si>
  <si>
    <t>Leicestershire, Rutland and Northamptonshire</t>
  </si>
  <si>
    <t>Lincolnshire</t>
  </si>
  <si>
    <t>Herefordshire, Worcestershire and Warwickshire</t>
  </si>
  <si>
    <t>Shropshire and Staffordshire</t>
  </si>
  <si>
    <t>West Midlands</t>
  </si>
  <si>
    <t>East Anglia</t>
  </si>
  <si>
    <t>Bedfordshire and Hertfordshire</t>
  </si>
  <si>
    <t>Essex</t>
  </si>
  <si>
    <t>Inner London - West</t>
  </si>
  <si>
    <t>Inner London - East</t>
  </si>
  <si>
    <t>Outer London - East and North East</t>
  </si>
  <si>
    <t>Outer London - South</t>
  </si>
  <si>
    <t>Outer London - West and North West</t>
  </si>
  <si>
    <t>Berkshire, Buckinghamshire and Oxfordshire</t>
  </si>
  <si>
    <t>Surrey, East and West Sussex</t>
  </si>
  <si>
    <t>Hampshire and Isle of Wight</t>
  </si>
  <si>
    <t>Kent</t>
  </si>
  <si>
    <t>Gloucestershire, Wiltshire and Bath/Bristol area</t>
  </si>
  <si>
    <t>Dorset and Somerset</t>
  </si>
  <si>
    <t>Cornwall and Isles of Scilly</t>
  </si>
  <si>
    <t>Devon</t>
  </si>
  <si>
    <t>West Wales and The Valleys</t>
  </si>
  <si>
    <t>East Wales</t>
  </si>
  <si>
    <t>North Eastern Scotland</t>
  </si>
  <si>
    <t>Highlands and Islands</t>
  </si>
  <si>
    <t>Eastern Scotland</t>
  </si>
  <si>
    <t>West Central Scotland</t>
  </si>
  <si>
    <t>Southern Scotland</t>
  </si>
  <si>
    <t>Region (NUTS 3)</t>
  </si>
  <si>
    <t>Hartlepool and Stockton-on-Tees</t>
  </si>
  <si>
    <t>South Teesside</t>
  </si>
  <si>
    <t>Darlington</t>
  </si>
  <si>
    <t>Durham CC</t>
  </si>
  <si>
    <t>Northumberland</t>
  </si>
  <si>
    <t>Tyneside</t>
  </si>
  <si>
    <t>Sunderland</t>
  </si>
  <si>
    <t>West Cumbria</t>
  </si>
  <si>
    <t>East Cumbria</t>
  </si>
  <si>
    <t>Manchester</t>
  </si>
  <si>
    <t>Greater Manchester South West</t>
  </si>
  <si>
    <t>Greater Manchester South East</t>
  </si>
  <si>
    <t>Greater Manchester North West</t>
  </si>
  <si>
    <t>Greater Manchester North East</t>
  </si>
  <si>
    <t>Blackburn with Darwen</t>
  </si>
  <si>
    <t>Blackpool</t>
  </si>
  <si>
    <t>Lancaster and Wyre</t>
  </si>
  <si>
    <t>Mid Lancashire</t>
  </si>
  <si>
    <t>East Lancashire</t>
  </si>
  <si>
    <t>Chorley and West Lancashire</t>
  </si>
  <si>
    <t>Warrington</t>
  </si>
  <si>
    <t>Cheshire East</t>
  </si>
  <si>
    <t>Cheshire West and Chester</t>
  </si>
  <si>
    <t>East Merseyside</t>
  </si>
  <si>
    <t>Liverpool</t>
  </si>
  <si>
    <t>Sefton</t>
  </si>
  <si>
    <t>Wirral</t>
  </si>
  <si>
    <t>Kingston upon Hull, City of</t>
  </si>
  <si>
    <t>East Riding of Yorkshire</t>
  </si>
  <si>
    <t>North and North East Lincolnshire</t>
  </si>
  <si>
    <t>York</t>
  </si>
  <si>
    <t>North Yorkshire CC</t>
  </si>
  <si>
    <t>Barnsley, Doncaster and Rotherham</t>
  </si>
  <si>
    <t>Sheffield</t>
  </si>
  <si>
    <t>Bradford</t>
  </si>
  <si>
    <t>Leeds</t>
  </si>
  <si>
    <t>Calderdale and Kirklees</t>
  </si>
  <si>
    <t>Wakefield</t>
  </si>
  <si>
    <t>Derby</t>
  </si>
  <si>
    <t>East Derbyshire</t>
  </si>
  <si>
    <t>South and West Derbyshire</t>
  </si>
  <si>
    <t>Nottingham</t>
  </si>
  <si>
    <t>North Nottinghamshire</t>
  </si>
  <si>
    <t>South Nottinghamshire</t>
  </si>
  <si>
    <t>Leicester</t>
  </si>
  <si>
    <t>Leicestershire CC and Rutland</t>
  </si>
  <si>
    <t>West Northamptonshire</t>
  </si>
  <si>
    <t>North Northamptonshire</t>
  </si>
  <si>
    <t>Herefordshire, County of</t>
  </si>
  <si>
    <t>Worcestershire</t>
  </si>
  <si>
    <t>Warwickshire</t>
  </si>
  <si>
    <t>Telford and Wrekin</t>
  </si>
  <si>
    <t>Shropshire CC</t>
  </si>
  <si>
    <t>Stoke-on-Trent</t>
  </si>
  <si>
    <t>Staffordshire CC</t>
  </si>
  <si>
    <t>Birmingham</t>
  </si>
  <si>
    <t>Solihull</t>
  </si>
  <si>
    <t>Coventry</t>
  </si>
  <si>
    <t>Dudley</t>
  </si>
  <si>
    <t>Sandwell</t>
  </si>
  <si>
    <t>Walsall</t>
  </si>
  <si>
    <t>Wolverhampton</t>
  </si>
  <si>
    <t>Peterborough</t>
  </si>
  <si>
    <t>Cambridgeshire CC</t>
  </si>
  <si>
    <t>Suffolk</t>
  </si>
  <si>
    <t>Norwich and East Norfolk</t>
  </si>
  <si>
    <t>North and West Norfolk</t>
  </si>
  <si>
    <t>Breckland and South Norfolk</t>
  </si>
  <si>
    <t>Luton</t>
  </si>
  <si>
    <t>Hertfordshire</t>
  </si>
  <si>
    <t>Bedford</t>
  </si>
  <si>
    <t>Central Bedfordshire</t>
  </si>
  <si>
    <t>Southend-on-Sea</t>
  </si>
  <si>
    <t>Thurrock</t>
  </si>
  <si>
    <t>Essex Haven Gateway</t>
  </si>
  <si>
    <t>West Essex</t>
  </si>
  <si>
    <t>Heart of Essex</t>
  </si>
  <si>
    <t>Essex Thames Gateway</t>
  </si>
  <si>
    <t>Camden and City of London</t>
  </si>
  <si>
    <t>Westminster</t>
  </si>
  <si>
    <t>Kensington &amp; Chelsea and Hammersmith &amp; Fulham</t>
  </si>
  <si>
    <t>Wandsworth</t>
  </si>
  <si>
    <t>Hackney and Newham</t>
  </si>
  <si>
    <t>Tower Hamlets</t>
  </si>
  <si>
    <t>Haringey and Islington</t>
  </si>
  <si>
    <t>Lewisham and Southwark</t>
  </si>
  <si>
    <t>Lambeth</t>
  </si>
  <si>
    <t>Bexley and Greenwich</t>
  </si>
  <si>
    <t>Barking &amp; Dagenham and Havering</t>
  </si>
  <si>
    <t>Redbridge and Waltham Forest</t>
  </si>
  <si>
    <t>Enfield</t>
  </si>
  <si>
    <t>Bromley</t>
  </si>
  <si>
    <t>Croydon</t>
  </si>
  <si>
    <t>Merton, Kingston upon Thames and Sutton</t>
  </si>
  <si>
    <t>Barnet</t>
  </si>
  <si>
    <t>Brent</t>
  </si>
  <si>
    <t>Ealing</t>
  </si>
  <si>
    <t>Harrow and Hillingdon</t>
  </si>
  <si>
    <t>Hounslow and Richmond upon Thames</t>
  </si>
  <si>
    <t>Berkshire</t>
  </si>
  <si>
    <t>Milton Keynes</t>
  </si>
  <si>
    <t>Buckinghamshire CC</t>
  </si>
  <si>
    <t>Oxfordshire</t>
  </si>
  <si>
    <t>Brighton and Hove</t>
  </si>
  <si>
    <t>East Sussex CC</t>
  </si>
  <si>
    <t>West Surrey</t>
  </si>
  <si>
    <t>East Surrey</t>
  </si>
  <si>
    <t>West Sussex (South West)</t>
  </si>
  <si>
    <t>West Sussex (North East)</t>
  </si>
  <si>
    <t>Portsmouth</t>
  </si>
  <si>
    <t>Southampton</t>
  </si>
  <si>
    <t>Isle of Wight</t>
  </si>
  <si>
    <t>South Hampshire</t>
  </si>
  <si>
    <t>Central Hampshire</t>
  </si>
  <si>
    <t>North Hampshire</t>
  </si>
  <si>
    <t>Medway</t>
  </si>
  <si>
    <t>Kent Thames Gateway</t>
  </si>
  <si>
    <t>East Kent</t>
  </si>
  <si>
    <t>Mid Kent</t>
  </si>
  <si>
    <t>West Kent</t>
  </si>
  <si>
    <t>Bristol, City of</t>
  </si>
  <si>
    <t>Bath and North East Somerset, North Somerset and South Gloucestershire</t>
  </si>
  <si>
    <t>Gloucestershire</t>
  </si>
  <si>
    <t>Swindon</t>
  </si>
  <si>
    <t>Wiltshire</t>
  </si>
  <si>
    <t>Bournemouth and Poole</t>
  </si>
  <si>
    <t>Dorset CC</t>
  </si>
  <si>
    <t>Somerset</t>
  </si>
  <si>
    <t>Plymouth</t>
  </si>
  <si>
    <t>Torbay</t>
  </si>
  <si>
    <t>Devon CC</t>
  </si>
  <si>
    <t>Isle of Anglesey</t>
  </si>
  <si>
    <t>Gwynedd</t>
  </si>
  <si>
    <t>Conwy and Denbighshire</t>
  </si>
  <si>
    <t>South West Wales</t>
  </si>
  <si>
    <t>Central Valleys</t>
  </si>
  <si>
    <t>Gwent Valleys</t>
  </si>
  <si>
    <t>Bridgend and Neath Port Talbot</t>
  </si>
  <si>
    <t>Swansea</t>
  </si>
  <si>
    <t>Monmouthshire and Newport</t>
  </si>
  <si>
    <t>Cardiff and Vale of Glamorgan</t>
  </si>
  <si>
    <t>Flintshire and Wrexham</t>
  </si>
  <si>
    <t>Powys</t>
  </si>
  <si>
    <t>Aberdeen City and Aberdeenshire</t>
  </si>
  <si>
    <t>Caithness and Sutherland and Ross and Cromarty</t>
  </si>
  <si>
    <t>Inverness and Nairn and Moray, Badenoch and Strathspey</t>
  </si>
  <si>
    <t>Lochaber, Skye and Lochalsh, Arran and Cumbrae and Argyll and Bute</t>
  </si>
  <si>
    <t>Na h-Eileanan Siar</t>
  </si>
  <si>
    <t>Orkney Islands</t>
  </si>
  <si>
    <t>Shetland Islands</t>
  </si>
  <si>
    <t>Angus and Dundee City</t>
  </si>
  <si>
    <t>Clackmannanshire and Fife</t>
  </si>
  <si>
    <t>East Lothian and Midlothian</t>
  </si>
  <si>
    <t>City of Edinburgh</t>
  </si>
  <si>
    <t>Falkirk</t>
  </si>
  <si>
    <t>Perth and Kinross and Stirling</t>
  </si>
  <si>
    <t>West Lothian</t>
  </si>
  <si>
    <t>East Dunbartonshire, West Dunbartonshire and Helensburgh and Lomond</t>
  </si>
  <si>
    <t>Glasgow City</t>
  </si>
  <si>
    <t>Inverclyde, East Renfrewshire and Renfrewshire</t>
  </si>
  <si>
    <t>North Lanarkshire</t>
  </si>
  <si>
    <t>Scottish Borders</t>
  </si>
  <si>
    <t>Dumfries and Galloway</t>
  </si>
  <si>
    <t>East Ayrshire and North Ayrshire mainland</t>
  </si>
  <si>
    <t>South Ayrshire</t>
  </si>
  <si>
    <t>South Lanarkshire</t>
  </si>
  <si>
    <t>Belfast</t>
  </si>
  <si>
    <t>Armagh City, Banbridge and Craigavon</t>
  </si>
  <si>
    <t>Newry, Mourne and Down</t>
  </si>
  <si>
    <t>Ards and North Down</t>
  </si>
  <si>
    <t>Derry City and Strabane</t>
  </si>
  <si>
    <t>Mid Ulster</t>
  </si>
  <si>
    <t>Causeway Coast and Glens</t>
  </si>
  <si>
    <t>Antrim and Newtownabbey</t>
  </si>
  <si>
    <t>Lisburn and Castlereagh</t>
  </si>
  <si>
    <t>Mid and East Antrim</t>
  </si>
  <si>
    <t>Fermanagh and Omagh</t>
  </si>
  <si>
    <t>Female employees as percentage of known sex</t>
  </si>
  <si>
    <t>-</t>
  </si>
  <si>
    <t>Responsibility Level</t>
  </si>
  <si>
    <t>65 &amp; over</t>
  </si>
  <si>
    <t>Salary</t>
  </si>
  <si>
    <t>5 Not declared accounts for employees who have actively declared that they do not want to disclose their ethnicity.</t>
  </si>
  <si>
    <t>6 Not reported accounts for employees who have not made an active declaration about their ethnicity.</t>
  </si>
  <si>
    <t>Median Salary</t>
  </si>
  <si>
    <t>Mean Salary</t>
  </si>
  <si>
    <t>Full-time employees</t>
  </si>
  <si>
    <t>3 Percentage difference has been calculated as the difference between male median and female median as a percentage of the male median.</t>
  </si>
  <si>
    <t>Part-time employees</t>
  </si>
  <si>
    <t>Per cent</t>
  </si>
  <si>
    <t>2 Salaries based on full-time equivalent earnings of employees.</t>
  </si>
  <si>
    <t>Government Department</t>
  </si>
  <si>
    <t>Sex</t>
  </si>
  <si>
    <t>Ethnic minority</t>
  </si>
  <si>
    <t>Entrants and Leavers</t>
  </si>
  <si>
    <t>Entrants</t>
  </si>
  <si>
    <t>Leavers</t>
  </si>
  <si>
    <t>2 Not declared accounts for employees who have actively declared that they do not want to disclose their ethnicity.</t>
  </si>
  <si>
    <t>3 Not reported accounts for employees who have not made an active declaration about their ethnicity.</t>
  </si>
  <si>
    <t>4 Where known ethnicity status is less than 50% of total employees 'Ethnic minority as percentage of known ethnicity' is represented by '-'.</t>
  </si>
  <si>
    <t>Retirement</t>
  </si>
  <si>
    <t>Death in service</t>
  </si>
  <si>
    <t>Resignation</t>
  </si>
  <si>
    <t>End Of Casual, Period, Conditional Or Provisional Appointment</t>
  </si>
  <si>
    <t>Dismissal</t>
  </si>
  <si>
    <t>Transfer Of Function To Private Sector</t>
  </si>
  <si>
    <t>Secondment To Organisation External To Civil Service</t>
  </si>
  <si>
    <t>Transfer To Non-Civil Service Public Sector</t>
  </si>
  <si>
    <t>Voluntary Exit Scheme: With Payment</t>
  </si>
  <si>
    <t>Voluntary Exit Scheme: With An Unreduced Pension</t>
  </si>
  <si>
    <t>Voluntary Exit Scheme: Terms Not Recorded</t>
  </si>
  <si>
    <t>Voluntary Redundancy Scheme: With Payment</t>
  </si>
  <si>
    <t>Voluntary Redundancy Scheme: With An Unreduced Pension</t>
  </si>
  <si>
    <t>Voluntary Redundancy Scheme: Terms Not Recorded</t>
  </si>
  <si>
    <t>Compulsory Redundancy Scheme</t>
  </si>
  <si>
    <t>Other Leaving Cause</t>
  </si>
  <si>
    <t>2 Employees who have an Unknown leaving cause are counted as Civil Service leavers and therefore included in this table.</t>
  </si>
  <si>
    <t>Transfer To Another Department</t>
  </si>
  <si>
    <t>Loan To Another Department</t>
  </si>
  <si>
    <t>End Of Loan</t>
  </si>
  <si>
    <t>Additional Tables</t>
  </si>
  <si>
    <t>Percentage working part-time</t>
  </si>
  <si>
    <t>Age band</t>
  </si>
  <si>
    <t>Lower Quartile</t>
  </si>
  <si>
    <t>Median</t>
  </si>
  <si>
    <t>Upper Quartile</t>
  </si>
  <si>
    <t>Annexes</t>
  </si>
  <si>
    <t>Heterosexual/Straight</t>
  </si>
  <si>
    <t>Gay/Lesbian</t>
  </si>
  <si>
    <t>Bisexual</t>
  </si>
  <si>
    <t>All employees with known sexual orientation</t>
  </si>
  <si>
    <t>Percentage of all employees with known sexual orientation</t>
  </si>
  <si>
    <t>3 Not reported accounts for employees who have not made an active declaration about their sexual orientation.</t>
  </si>
  <si>
    <t>5 Not reported accounts for employees who have not made an active declaration about their sexual orientation.</t>
  </si>
  <si>
    <t>Christian</t>
  </si>
  <si>
    <t>Buddhist</t>
  </si>
  <si>
    <t>Hindu</t>
  </si>
  <si>
    <t>Jewish</t>
  </si>
  <si>
    <t>Muslim</t>
  </si>
  <si>
    <t>Sikh</t>
  </si>
  <si>
    <t>Any other religion</t>
  </si>
  <si>
    <t>No religion</t>
  </si>
  <si>
    <t>All employees with known religion or belief</t>
  </si>
  <si>
    <t>Percentage of all employees with known religion or belief</t>
  </si>
  <si>
    <t>2 Not declared accounts for employees who have actively declared that they do not want to disclose their religion or belief.</t>
  </si>
  <si>
    <t>3 Not reported accounts for employees who have not made an active declaration about their religion or belief.</t>
  </si>
  <si>
    <t>4 Not declared accounts for employees who have actively declared that they do not want to disclose their religion or belief.</t>
  </si>
  <si>
    <t>5 Not reported accounts for employees who have not made an active declaration about their religion or belief.</t>
  </si>
  <si>
    <t>Highest earner 5k pay band mid point</t>
  </si>
  <si>
    <t>Department median pay</t>
  </si>
  <si>
    <t>Ratio</t>
  </si>
  <si>
    <t>Analysis</t>
  </si>
  <si>
    <t>Debt</t>
  </si>
  <si>
    <t>Digital, Data &amp; Technology</t>
  </si>
  <si>
    <t>Grants Management</t>
  </si>
  <si>
    <t>No function</t>
  </si>
  <si>
    <t>2 Functions relate to the post occupied by the person and are not dependent on qualifications the individual may have.</t>
  </si>
  <si>
    <t>Male employees as percentage of known sex</t>
  </si>
  <si>
    <t>Mean (£)</t>
  </si>
  <si>
    <t>Lower quartile (£)</t>
  </si>
  <si>
    <t>Median (£)</t>
  </si>
  <si>
    <t>Upper quartile (£)</t>
  </si>
  <si>
    <t>£</t>
  </si>
  <si>
    <t>Full-time equivalent, £</t>
  </si>
  <si>
    <t>Greater than £200,000</t>
  </si>
  <si>
    <t>Transfer of Function Within Civil Service</t>
  </si>
  <si>
    <t>Up to £20,000</t>
  </si>
  <si>
    <t>£20,001 - 25,000</t>
  </si>
  <si>
    <t>£25,001 - 30,000</t>
  </si>
  <si>
    <t>£30,001 - 35,000</t>
  </si>
  <si>
    <t>£35,001 - 40,000</t>
  </si>
  <si>
    <t>£40,001 - 45,000</t>
  </si>
  <si>
    <t>£45,001 - 50,000</t>
  </si>
  <si>
    <t>£50,001 - 55,000</t>
  </si>
  <si>
    <t>£55,001 - 60,000</t>
  </si>
  <si>
    <t>£65,001 - 70,000</t>
  </si>
  <si>
    <t>£60,001 - 65,000</t>
  </si>
  <si>
    <t>£70,001 - 75,000</t>
  </si>
  <si>
    <t>£75,001 - 100,000</t>
  </si>
  <si>
    <t>£100,001 - 125,000</t>
  </si>
  <si>
    <t>£125,001 - 150,000</t>
  </si>
  <si>
    <t>£150,001+</t>
  </si>
  <si>
    <t>Greater than £100,000</t>
  </si>
  <si>
    <t>Greater than £150,000</t>
  </si>
  <si>
    <t>North East</t>
  </si>
  <si>
    <t>North West</t>
  </si>
  <si>
    <t>East Midlands</t>
  </si>
  <si>
    <t>South East</t>
  </si>
  <si>
    <t>South West</t>
  </si>
  <si>
    <t>Number of civil servants</t>
  </si>
  <si>
    <t>4 Not declared accounts for employees who have actively declared that they do not want to disclose their disability status.</t>
  </si>
  <si>
    <t>5 Not reported accounts for employees who have not made an active declaration about their disability status.</t>
  </si>
  <si>
    <t>Disabled</t>
  </si>
  <si>
    <t>Non-disabled</t>
  </si>
  <si>
    <t>7 Percentage difference has been calculated as the difference between male median and female median as a percentage of the male median.</t>
  </si>
  <si>
    <t>3 Government in Parliament is now included within the Cabinet Office (excl. agencies) figures.</t>
  </si>
  <si>
    <t>4 Government in Parliament is now included within the Cabinet Office (excl. agencies) figures.</t>
  </si>
  <si>
    <t>3 With the exception of the Senior Civil Service level, government departments have delegated pay and grading. For statistical purposes departments are asked to map their grades to a common framework by responsibility level.</t>
  </si>
  <si>
    <t>4 This table shows staff in their substantive responsibility level unless on temporary promotion in which case staff are recorded at the higher responsibility level.</t>
  </si>
  <si>
    <t>6 Not reported accounts for employees who have not made an active declaration about their disability status.</t>
  </si>
  <si>
    <t>5 Not declared accounts for employees who have actively declared that they do not want to disclose their disability status.</t>
  </si>
  <si>
    <t>5 Government in Parliament is now included within the Cabinet Office (excl. agencies) figures.</t>
  </si>
  <si>
    <t>5 Salaries represent actual annual gross salaries rounded to the nearest ten.</t>
  </si>
  <si>
    <t>6 Government in Parliament is now included within the Cabinet Office (excl. agencies) figures.</t>
  </si>
  <si>
    <t>4 This year 16,570 individuals were recorded with an unknown responsibility level. These individuals are included in the totals.</t>
  </si>
  <si>
    <t>1 Numbers are rounded to the nearest ten, and cells containing between one and five employees are represented by '..'. Not applicable i.e. cells containing zero employees are represented by '-'.</t>
  </si>
  <si>
    <t>6 Workplace postcode data are used to derive geographical information.</t>
  </si>
  <si>
    <t>7 On 2nd September 2020 the Foreign and Commonwealth Office and Department for International Development merged to form the Foreign, Commonwealth and Development Office.</t>
  </si>
  <si>
    <t>6 On 2nd September 2020 the Foreign and Commonwealth Office and Department for International Development merged to form the Foreign, Commonwealth and Development Office.</t>
  </si>
  <si>
    <t>5 On 2nd September 2020 the Foreign and Commonwealth Office and Department for International Development merged to form the Foreign, Commonwealth and Development Office.</t>
  </si>
  <si>
    <t>10 On 2nd September 2020 the Foreign and Commonwealth Office and Department for International Development merged to form the Foreign, Commonwealth and Development Office.</t>
  </si>
  <si>
    <t>2 Government in Parliament is now included within the Cabinet Office (excl. agencies) figures.</t>
  </si>
  <si>
    <t>3 On 2nd September 2020 the Foreign and Commonwealth Office and Department for International Development merged to form the Foreign, Commonwealth and Development Office.</t>
  </si>
  <si>
    <t>1 This year 60 individuals were recorded with an unknown sex. These individuals are not included in this table.</t>
  </si>
  <si>
    <t>6 Figures for the Foreign and Commonwealth Office (excl. agencies) and the Department for International Development include leavers for the period 1st of April 2020 to 1st of September 2020.</t>
  </si>
  <si>
    <t xml:space="preserve">4 On 2nd September 2020 the Foreign and Commonwealth Office and Department for International Development merged to form the Foreign, Commonwealth and Development Office. </t>
  </si>
  <si>
    <t>7 Figures for the Foreign, Commonwealth and Development Office (excl. agencies) include leavers from the 2nd of September 2020 and onwards.</t>
  </si>
  <si>
    <t>5 Figures for the Foreign, Commonwealth and Development Office (excl. agencies) include leavers from the 2nd of September 2020 and onwards.</t>
  </si>
  <si>
    <t>8 Civil Service entrant data is not provided by this organisation.</t>
  </si>
  <si>
    <t>2 This year 60 individuals were recorded with an unknown sex. These individuals are included in the totals.</t>
  </si>
  <si>
    <t xml:space="preserve">6 On 2nd September 2020 the Foreign and Commonwealth Office and Department for International Development merged to form the Foreign, Commonwealth and Development Office. </t>
  </si>
  <si>
    <t xml:space="preserve">3 On 2nd September 2020 the Foreign and Commonwealth Office and Department for International Development merged to form the Foreign, Commonwealth and Development Office. </t>
  </si>
  <si>
    <t>4 Figures for the Foreign, Commonwealth and Development Office (excl. agencies) include leavers from the 2nd of September 2020 and onwards.</t>
  </si>
  <si>
    <t>7 HM Land Registry are unable to identify leavers that transfered to another Civil Service department.</t>
  </si>
  <si>
    <t>1 This year 60 individuals were recorded with an unknown sex.</t>
  </si>
  <si>
    <t>8 Percentage difference shows the gender pay differences based on historic Civil Service Statistics methodology that uses full-time equivalent earnings and excludes non-consolidated bonuses. There are methodological differences between these data and those that are required by the Equality Act (Specific Duties and Public Authorities) Regulations 2017. Therefore any differences in pay presented here do not represent the official measure of the 'Gender Pay Gap'. Figures using the official measure of the 'Gender Pay Gap' can be found in Table C.</t>
  </si>
  <si>
    <t>5 Percentage difference shows the gender pay differences based on historic Civil Service Statistics methodology that uses full-time equivalent earnings and excludes non-consolidated bonuses. There are methodological differences between these data and those that are required by the Equality Act (Specific Duties and Public Authorities) Regulations 2017. Therefore any differences in pay presented here do not represent the official measure of the 'Gender Pay Gap'. Figures using the official measure of the 'Gender Pay Gap' can be found in Table C.</t>
  </si>
  <si>
    <t>Unknown Leaving Cause</t>
  </si>
  <si>
    <t>1 Cells containing between one and five employees are represented by '..'.</t>
  </si>
  <si>
    <t>3 Organisation did not provide any professions information on their staff.</t>
  </si>
  <si>
    <t>4 Cabinet Office (excl. agencies) did not supply professions information on 9,340 of their staff.</t>
  </si>
  <si>
    <t>4 This year 60 individuals were recorded with an unknown sex. These individuals are included in the total.</t>
  </si>
  <si>
    <t>4 This year 60 individuals were recorded with an unknown sex. These individuals are not included in this table.</t>
  </si>
  <si>
    <r>
      <t>1 Civil Service employment by responsibility level and sex</t>
    </r>
    <r>
      <rPr>
        <b/>
        <vertAlign val="superscript"/>
        <sz val="16"/>
        <color rgb="FF000000"/>
        <rFont val="Arial"/>
        <family val="2"/>
      </rPr>
      <t xml:space="preserve"> 1 2</t>
    </r>
  </si>
  <si>
    <r>
      <t>Responsibility level</t>
    </r>
    <r>
      <rPr>
        <b/>
        <vertAlign val="superscript"/>
        <sz val="10"/>
        <color rgb="FF000000"/>
        <rFont val="left"/>
      </rPr>
      <t xml:space="preserve"> 2 3</t>
    </r>
  </si>
  <si>
    <r>
      <t>Responsibility level</t>
    </r>
    <r>
      <rPr>
        <b/>
        <vertAlign val="superscript"/>
        <sz val="10"/>
        <color rgb="FF000000"/>
        <rFont val="left"/>
      </rPr>
      <t xml:space="preserve"> 3 4</t>
    </r>
  </si>
  <si>
    <r>
      <t xml:space="preserve">Responsibility level </t>
    </r>
    <r>
      <rPr>
        <b/>
        <vertAlign val="superscript"/>
        <sz val="10"/>
        <color rgb="FF000000"/>
        <rFont val="left"/>
      </rPr>
      <t>2 3</t>
    </r>
  </si>
  <si>
    <r>
      <t>2 Civil Service employment by ethnicity and responsibility level</t>
    </r>
    <r>
      <rPr>
        <b/>
        <vertAlign val="superscript"/>
        <sz val="16"/>
        <color rgb="FF000000"/>
        <rFont val="Arial"/>
        <family val="2"/>
      </rPr>
      <t xml:space="preserve"> 1</t>
    </r>
  </si>
  <si>
    <r>
      <t>Not reported</t>
    </r>
    <r>
      <rPr>
        <b/>
        <vertAlign val="superscript"/>
        <sz val="10"/>
        <color rgb="FF000000"/>
        <rFont val="Arial"/>
        <family val="2"/>
      </rPr>
      <t xml:space="preserve"> 5</t>
    </r>
  </si>
  <si>
    <r>
      <t>Not declared</t>
    </r>
    <r>
      <rPr>
        <b/>
        <vertAlign val="superscript"/>
        <sz val="10"/>
        <color rgb="FF000000"/>
        <rFont val="Arial"/>
        <family val="2"/>
      </rPr>
      <t xml:space="preserve"> 4</t>
    </r>
  </si>
  <si>
    <r>
      <t>3 Civil Service employment by disability status and responsibility level</t>
    </r>
    <r>
      <rPr>
        <b/>
        <vertAlign val="superscript"/>
        <sz val="16"/>
        <color rgb="FF000000"/>
        <rFont val="Arial"/>
        <family val="2"/>
      </rPr>
      <t xml:space="preserve"> 1</t>
    </r>
  </si>
  <si>
    <r>
      <t>4 Civil Service employment by age band and responsibility level</t>
    </r>
    <r>
      <rPr>
        <b/>
        <vertAlign val="superscript"/>
        <sz val="16"/>
        <color rgb="FF000000"/>
        <rFont val="Arial"/>
        <family val="2"/>
      </rPr>
      <t xml:space="preserve"> 1</t>
    </r>
  </si>
  <si>
    <r>
      <t>5 Civil Service employment by national identity and responsibility level</t>
    </r>
    <r>
      <rPr>
        <b/>
        <vertAlign val="superscript"/>
        <sz val="16"/>
        <color rgb="FF000000"/>
        <rFont val="Arial"/>
        <family val="2"/>
      </rPr>
      <t xml:space="preserve"> 1</t>
    </r>
  </si>
  <si>
    <t>3 Salaries represent actual annual gross salaries rounded to the nearest ten.</t>
  </si>
  <si>
    <t>4 Salaries represent the full-time equivalent earnings of part-time employees rounded to the nearest ten.</t>
  </si>
  <si>
    <r>
      <t>6 Civil Service employment by gross salary band and sex</t>
    </r>
    <r>
      <rPr>
        <b/>
        <vertAlign val="superscript"/>
        <sz val="16"/>
        <color rgb="FF000000"/>
        <rFont val="Arial"/>
        <family val="2"/>
      </rPr>
      <t xml:space="preserve"> 1 2</t>
    </r>
  </si>
  <si>
    <r>
      <t xml:space="preserve">Part-time </t>
    </r>
    <r>
      <rPr>
        <b/>
        <vertAlign val="superscript"/>
        <sz val="10"/>
        <color rgb="FF000000"/>
        <rFont val="Arial"/>
        <family val="2"/>
      </rPr>
      <t>4</t>
    </r>
  </si>
  <si>
    <r>
      <t xml:space="preserve">Full-time </t>
    </r>
    <r>
      <rPr>
        <b/>
        <vertAlign val="superscript"/>
        <sz val="10"/>
        <color rgb="FF000000"/>
        <rFont val="Arial"/>
        <family val="2"/>
      </rPr>
      <t>3</t>
    </r>
  </si>
  <si>
    <t>6 Salaries represent the full-time equivalent earnings of part-time employees rounded to the nearest ten.</t>
  </si>
  <si>
    <r>
      <t xml:space="preserve">7 Median salary for employees by responsibility level and sex </t>
    </r>
    <r>
      <rPr>
        <b/>
        <vertAlign val="superscript"/>
        <sz val="16"/>
        <color rgb="FF000000"/>
        <rFont val="Arial"/>
        <family val="2"/>
      </rPr>
      <t>1 2</t>
    </r>
  </si>
  <si>
    <r>
      <t xml:space="preserve">Percentage difference (Female / Male) </t>
    </r>
    <r>
      <rPr>
        <b/>
        <vertAlign val="superscript"/>
        <sz val="10"/>
        <color rgb="FF000000"/>
        <rFont val="Arial"/>
        <family val="2"/>
      </rPr>
      <t>7 8</t>
    </r>
  </si>
  <si>
    <r>
      <t xml:space="preserve">Full-time </t>
    </r>
    <r>
      <rPr>
        <b/>
        <vertAlign val="superscript"/>
        <sz val="10"/>
        <color rgb="FF000000"/>
        <rFont val="Arial"/>
        <family val="2"/>
      </rPr>
      <t>5</t>
    </r>
  </si>
  <si>
    <r>
      <t xml:space="preserve">Part-time </t>
    </r>
    <r>
      <rPr>
        <b/>
        <vertAlign val="superscript"/>
        <sz val="10"/>
        <color rgb="FF000000"/>
        <rFont val="Arial"/>
        <family val="2"/>
      </rPr>
      <t>6</t>
    </r>
  </si>
  <si>
    <r>
      <t>8 Civil Service employment; profession by government department</t>
    </r>
    <r>
      <rPr>
        <b/>
        <vertAlign val="superscript"/>
        <sz val="16"/>
        <color rgb="FF000000"/>
        <rFont val="Arial"/>
        <family val="2"/>
      </rPr>
      <t xml:space="preserve"> 1 2</t>
    </r>
  </si>
  <si>
    <r>
      <t>Cabinet Office (excl. agencies)</t>
    </r>
    <r>
      <rPr>
        <vertAlign val="superscript"/>
        <sz val="10"/>
        <color rgb="FF000000"/>
        <rFont val="Arial"/>
        <family val="2"/>
      </rPr>
      <t xml:space="preserve"> 4 5</t>
    </r>
  </si>
  <si>
    <r>
      <t>FCDO Services</t>
    </r>
    <r>
      <rPr>
        <vertAlign val="superscript"/>
        <sz val="10"/>
        <color rgb="FF000000"/>
        <rFont val="Arial"/>
        <family val="2"/>
      </rPr>
      <t xml:space="preserve"> 7</t>
    </r>
  </si>
  <si>
    <r>
      <t xml:space="preserve">Foreign, Commonwealth and Development Office (excl. agencies) </t>
    </r>
    <r>
      <rPr>
        <vertAlign val="superscript"/>
        <sz val="10"/>
        <color rgb="FF000000"/>
        <rFont val="Arial"/>
        <family val="2"/>
      </rPr>
      <t>6</t>
    </r>
  </si>
  <si>
    <r>
      <t xml:space="preserve">Department for Work and Pensions (excl. agencies) </t>
    </r>
    <r>
      <rPr>
        <vertAlign val="superscript"/>
        <sz val="10"/>
        <color rgb="FF000000"/>
        <rFont val="Arial"/>
        <family val="2"/>
      </rPr>
      <t>3</t>
    </r>
  </si>
  <si>
    <r>
      <t xml:space="preserve">Scottish Government (excl. agencies) </t>
    </r>
    <r>
      <rPr>
        <vertAlign val="superscript"/>
        <sz val="10"/>
        <color rgb="FF000000"/>
        <rFont val="Arial"/>
        <family val="2"/>
      </rPr>
      <t>3</t>
    </r>
  </si>
  <si>
    <r>
      <t xml:space="preserve">Accountant in Bankruptcy </t>
    </r>
    <r>
      <rPr>
        <vertAlign val="superscript"/>
        <sz val="10"/>
        <color rgb="FF000000"/>
        <rFont val="Arial"/>
        <family val="2"/>
      </rPr>
      <t>3</t>
    </r>
  </si>
  <si>
    <r>
      <t xml:space="preserve">Disclosure Scotland </t>
    </r>
    <r>
      <rPr>
        <vertAlign val="superscript"/>
        <sz val="10"/>
        <color rgb="FF000000"/>
        <rFont val="Arial"/>
        <family val="2"/>
      </rPr>
      <t>3</t>
    </r>
  </si>
  <si>
    <r>
      <t xml:space="preserve">Education Scotland </t>
    </r>
    <r>
      <rPr>
        <vertAlign val="superscript"/>
        <sz val="10"/>
        <color rgb="FF000000"/>
        <rFont val="Arial"/>
        <family val="2"/>
      </rPr>
      <t>3</t>
    </r>
  </si>
  <si>
    <r>
      <t xml:space="preserve">Food Standards Scotland </t>
    </r>
    <r>
      <rPr>
        <vertAlign val="superscript"/>
        <sz val="10"/>
        <color rgb="FF000000"/>
        <rFont val="Arial"/>
        <family val="2"/>
      </rPr>
      <t>3</t>
    </r>
  </si>
  <si>
    <r>
      <t>Forestry and Land Scotland</t>
    </r>
    <r>
      <rPr>
        <vertAlign val="superscript"/>
        <sz val="10"/>
        <color rgb="FF000000"/>
        <rFont val="Arial"/>
        <family val="2"/>
      </rPr>
      <t xml:space="preserve"> 3</t>
    </r>
  </si>
  <si>
    <r>
      <t xml:space="preserve">National Records of Scotland </t>
    </r>
    <r>
      <rPr>
        <vertAlign val="superscript"/>
        <sz val="10"/>
        <color rgb="FF000000"/>
        <rFont val="Arial"/>
        <family val="2"/>
      </rPr>
      <t>3</t>
    </r>
  </si>
  <si>
    <r>
      <t xml:space="preserve">Office of the Scottish Charity Regulator </t>
    </r>
    <r>
      <rPr>
        <vertAlign val="superscript"/>
        <sz val="10"/>
        <color rgb="FF000000"/>
        <rFont val="Arial"/>
        <family val="2"/>
      </rPr>
      <t>3</t>
    </r>
  </si>
  <si>
    <r>
      <t xml:space="preserve">Revenue Scotland </t>
    </r>
    <r>
      <rPr>
        <vertAlign val="superscript"/>
        <sz val="10"/>
        <color rgb="FF000000"/>
        <rFont val="Arial"/>
        <family val="2"/>
      </rPr>
      <t>3</t>
    </r>
  </si>
  <si>
    <r>
      <t xml:space="preserve">Scottish Fiscal Commission </t>
    </r>
    <r>
      <rPr>
        <vertAlign val="superscript"/>
        <sz val="10"/>
        <color rgb="FF000000"/>
        <rFont val="Arial"/>
        <family val="2"/>
      </rPr>
      <t>3</t>
    </r>
  </si>
  <si>
    <r>
      <t>Scottish Forestry</t>
    </r>
    <r>
      <rPr>
        <vertAlign val="superscript"/>
        <sz val="10"/>
        <color rgb="FF000000"/>
        <rFont val="Arial"/>
        <family val="2"/>
      </rPr>
      <t xml:space="preserve"> 3</t>
    </r>
  </si>
  <si>
    <r>
      <t xml:space="preserve">Scottish Housing Regulator </t>
    </r>
    <r>
      <rPr>
        <vertAlign val="superscript"/>
        <sz val="10"/>
        <color rgb="FF000000"/>
        <rFont val="Arial"/>
        <family val="2"/>
      </rPr>
      <t>3</t>
    </r>
  </si>
  <si>
    <r>
      <t>Scottish Public Pensions Agency</t>
    </r>
    <r>
      <rPr>
        <vertAlign val="superscript"/>
        <sz val="10"/>
        <color rgb="FF000000"/>
        <rFont val="Arial"/>
        <family val="2"/>
      </rPr>
      <t xml:space="preserve"> 3</t>
    </r>
  </si>
  <si>
    <r>
      <t xml:space="preserve">Social Security Scotland </t>
    </r>
    <r>
      <rPr>
        <vertAlign val="superscript"/>
        <sz val="10"/>
        <color rgb="FF000000"/>
        <rFont val="Arial"/>
        <family val="2"/>
      </rPr>
      <t>3</t>
    </r>
  </si>
  <si>
    <r>
      <t xml:space="preserve">Student Awards Agency for Scotland </t>
    </r>
    <r>
      <rPr>
        <vertAlign val="superscript"/>
        <sz val="10"/>
        <color rgb="FF000000"/>
        <rFont val="Arial"/>
        <family val="2"/>
      </rPr>
      <t>3</t>
    </r>
  </si>
  <si>
    <r>
      <t xml:space="preserve">Transport Scotland </t>
    </r>
    <r>
      <rPr>
        <vertAlign val="superscript"/>
        <sz val="10"/>
        <color rgb="FF000000"/>
        <rFont val="Arial"/>
        <family val="2"/>
      </rPr>
      <t>3</t>
    </r>
  </si>
  <si>
    <r>
      <t xml:space="preserve">Royal Fleet Auxiliary </t>
    </r>
    <r>
      <rPr>
        <vertAlign val="superscript"/>
        <sz val="10"/>
        <color rgb="FF000000"/>
        <rFont val="Arial"/>
        <family val="2"/>
      </rPr>
      <t>3</t>
    </r>
  </si>
  <si>
    <r>
      <t>8A Civil Service employment; profession by government department</t>
    </r>
    <r>
      <rPr>
        <b/>
        <vertAlign val="superscript"/>
        <sz val="16"/>
        <color rgb="FF000000"/>
        <rFont val="Arial"/>
        <family val="2"/>
      </rPr>
      <t xml:space="preserve"> 1 2</t>
    </r>
  </si>
  <si>
    <r>
      <t xml:space="preserve">Cabinet Office (excl. agencies) </t>
    </r>
    <r>
      <rPr>
        <vertAlign val="superscript"/>
        <sz val="10"/>
        <color rgb="FF000000"/>
        <rFont val="Arial"/>
        <family val="2"/>
      </rPr>
      <t>4 5</t>
    </r>
  </si>
  <si>
    <r>
      <t xml:space="preserve">FCDO Services </t>
    </r>
    <r>
      <rPr>
        <vertAlign val="superscript"/>
        <sz val="10"/>
        <color rgb="FF000000"/>
        <rFont val="Arial"/>
        <family val="2"/>
      </rPr>
      <t>7</t>
    </r>
  </si>
  <si>
    <r>
      <t xml:space="preserve">Scottish Forestry </t>
    </r>
    <r>
      <rPr>
        <vertAlign val="superscript"/>
        <sz val="10"/>
        <color rgb="FF000000"/>
        <rFont val="Arial"/>
        <family val="2"/>
      </rPr>
      <t>3</t>
    </r>
  </si>
  <si>
    <r>
      <t>Scottish Housing Regulator</t>
    </r>
    <r>
      <rPr>
        <vertAlign val="superscript"/>
        <sz val="10"/>
        <color rgb="FF000000"/>
        <rFont val="Arial"/>
        <family val="2"/>
      </rPr>
      <t xml:space="preserve"> 3</t>
    </r>
  </si>
  <si>
    <r>
      <t xml:space="preserve">Scottish Public Pensions Agency </t>
    </r>
    <r>
      <rPr>
        <vertAlign val="superscript"/>
        <sz val="10"/>
        <color rgb="FF000000"/>
        <rFont val="Arial"/>
        <family val="2"/>
      </rPr>
      <t>3</t>
    </r>
  </si>
  <si>
    <r>
      <t xml:space="preserve">12 Civil Service employment; regional distribution by government department </t>
    </r>
    <r>
      <rPr>
        <b/>
        <vertAlign val="superscript"/>
        <sz val="16"/>
        <color rgb="FF000000"/>
        <rFont val="Arial"/>
        <family val="2"/>
      </rPr>
      <t>1 2</t>
    </r>
  </si>
  <si>
    <r>
      <t xml:space="preserve">FCDO Services </t>
    </r>
    <r>
      <rPr>
        <vertAlign val="superscript"/>
        <sz val="10"/>
        <color rgb="FF000000"/>
        <rFont val="Arial"/>
        <family val="2"/>
      </rPr>
      <t>5</t>
    </r>
  </si>
  <si>
    <r>
      <t xml:space="preserve">Foreign, Commonwealth and Development Office (excl. agencies) </t>
    </r>
    <r>
      <rPr>
        <vertAlign val="superscript"/>
        <sz val="10"/>
        <color rgb="FF000000"/>
        <rFont val="Arial"/>
        <family val="2"/>
      </rPr>
      <t>4</t>
    </r>
  </si>
  <si>
    <r>
      <t xml:space="preserve">Cabinet Office (excl. agencies) </t>
    </r>
    <r>
      <rPr>
        <vertAlign val="superscript"/>
        <sz val="10"/>
        <color rgb="FF000000"/>
        <rFont val="Arial"/>
        <family val="2"/>
      </rPr>
      <t>3</t>
    </r>
  </si>
  <si>
    <t>3 This year 60 individuals were recorded with an unknown sex. These individuals are not included in this table.</t>
  </si>
  <si>
    <t>4 This year 30 individuals were recorded with an unknown appointment status. These individuals are included in the totals.</t>
  </si>
  <si>
    <r>
      <t>13 Civil Service employment; regional distribution</t>
    </r>
    <r>
      <rPr>
        <b/>
        <vertAlign val="superscript"/>
        <sz val="16"/>
        <color rgb="FF000000"/>
        <rFont val="Arial"/>
        <family val="2"/>
      </rPr>
      <t xml:space="preserve"> 1 2 3 4</t>
    </r>
  </si>
  <si>
    <r>
      <t>10 Regional distribution of Civil Service employment</t>
    </r>
    <r>
      <rPr>
        <b/>
        <vertAlign val="superscript"/>
        <sz val="16"/>
        <color rgb="FF000000"/>
        <rFont val="Arial"/>
        <family val="2"/>
      </rPr>
      <t xml:space="preserve"> 1 2 3</t>
    </r>
  </si>
  <si>
    <r>
      <t xml:space="preserve">14 Civil Service employment; regional (NUTS 2) distribution </t>
    </r>
    <r>
      <rPr>
        <b/>
        <vertAlign val="superscript"/>
        <sz val="16"/>
        <color rgb="FF000000"/>
        <rFont val="Arial"/>
        <family val="2"/>
      </rPr>
      <t>1 2 3 4</t>
    </r>
  </si>
  <si>
    <r>
      <t>15 Civil Service employment; regional (NUTS 3) distribution</t>
    </r>
    <r>
      <rPr>
        <b/>
        <vertAlign val="superscript"/>
        <sz val="16"/>
        <color rgb="FF000000"/>
        <rFont val="Arial"/>
        <family val="2"/>
      </rPr>
      <t xml:space="preserve"> 1 2 3 4</t>
    </r>
  </si>
  <si>
    <t>4 With the exception of the Senior Civil Service level, government departments have delegated pay and grading. For statistical purposes departments are asked to map their grades to a common framework by responsibility level.</t>
  </si>
  <si>
    <t>5 This table shows staff in their substantive responsibility level unless on temporary promotion in which case staff are recorded at the higher responsibility level.</t>
  </si>
  <si>
    <t>7 Where known Ethnicity status is less than 50% of total employees 'Ethnic minority as percentage of known ethnicity' is represented by "-".</t>
  </si>
  <si>
    <r>
      <t xml:space="preserve">Not declared </t>
    </r>
    <r>
      <rPr>
        <b/>
        <vertAlign val="superscript"/>
        <sz val="10"/>
        <color rgb="FF000000"/>
        <rFont val="Arial"/>
        <family val="2"/>
      </rPr>
      <t>5</t>
    </r>
  </si>
  <si>
    <r>
      <t>Not reported</t>
    </r>
    <r>
      <rPr>
        <b/>
        <vertAlign val="superscript"/>
        <sz val="10"/>
        <color rgb="FF000000"/>
        <rFont val="Arial"/>
        <family val="2"/>
      </rPr>
      <t xml:space="preserve"> 6</t>
    </r>
  </si>
  <si>
    <r>
      <t xml:space="preserve">Ethnic minority employees as percentage of known ethnicity </t>
    </r>
    <r>
      <rPr>
        <b/>
        <vertAlign val="superscript"/>
        <sz val="10"/>
        <color rgb="FF000000"/>
        <rFont val="Arial"/>
        <family val="2"/>
      </rPr>
      <t>7</t>
    </r>
  </si>
  <si>
    <r>
      <t xml:space="preserve">17 Civil Service employment; by region, responsibility level and ethnicity </t>
    </r>
    <r>
      <rPr>
        <b/>
        <vertAlign val="superscript"/>
        <sz val="16"/>
        <color rgb="FF000000"/>
        <rFont val="Arial"/>
        <family val="2"/>
      </rPr>
      <t>1 2</t>
    </r>
  </si>
  <si>
    <t xml:space="preserve">7 Where known disability status is less than 50% of total employees, 'Disabled employees as a percentage of known disability status' is represented by "-". </t>
  </si>
  <si>
    <r>
      <t xml:space="preserve">Disabled employees as percentage of known disability status </t>
    </r>
    <r>
      <rPr>
        <b/>
        <vertAlign val="superscript"/>
        <sz val="10"/>
        <color rgb="FF000000"/>
        <rFont val="Arial"/>
        <family val="2"/>
      </rPr>
      <t>7</t>
    </r>
  </si>
  <si>
    <r>
      <t xml:space="preserve">Responsibility level </t>
    </r>
    <r>
      <rPr>
        <b/>
        <vertAlign val="superscript"/>
        <sz val="10"/>
        <color rgb="FF000000"/>
        <rFont val="left"/>
      </rPr>
      <t>3 4</t>
    </r>
  </si>
  <si>
    <r>
      <t xml:space="preserve">Not reported </t>
    </r>
    <r>
      <rPr>
        <b/>
        <vertAlign val="superscript"/>
        <sz val="10"/>
        <color rgb="FF000000"/>
        <rFont val="Arial"/>
        <family val="2"/>
      </rPr>
      <t>6</t>
    </r>
  </si>
  <si>
    <r>
      <t xml:space="preserve">18 Civil Service employment; by region, responsibility level and disability status </t>
    </r>
    <r>
      <rPr>
        <b/>
        <vertAlign val="superscript"/>
        <sz val="16"/>
        <color rgb="FF000000"/>
        <rFont val="Arial"/>
        <family val="2"/>
      </rPr>
      <t>1 2</t>
    </r>
  </si>
  <si>
    <r>
      <t>19 Civil Service employment by region and age band</t>
    </r>
    <r>
      <rPr>
        <b/>
        <vertAlign val="superscript"/>
        <sz val="16"/>
        <color rgb="FF000000"/>
        <rFont val="Arial"/>
        <family val="2"/>
      </rPr>
      <t xml:space="preserve"> 1 2</t>
    </r>
  </si>
  <si>
    <r>
      <t>20 Civil Service employment; responsibility level by government department</t>
    </r>
    <r>
      <rPr>
        <b/>
        <vertAlign val="superscript"/>
        <sz val="16"/>
        <color rgb="FF000000"/>
        <rFont val="Arial"/>
        <family val="2"/>
      </rPr>
      <t xml:space="preserve"> 1 2 3</t>
    </r>
  </si>
  <si>
    <r>
      <t xml:space="preserve">FCDO Services </t>
    </r>
    <r>
      <rPr>
        <vertAlign val="superscript"/>
        <sz val="10"/>
        <color rgb="FF000000"/>
        <rFont val="Arial"/>
        <family val="2"/>
      </rPr>
      <t>6</t>
    </r>
  </si>
  <si>
    <r>
      <t xml:space="preserve">Foreign, Commonwealth and Development Office (excl. agencies) </t>
    </r>
    <r>
      <rPr>
        <vertAlign val="superscript"/>
        <sz val="10"/>
        <color rgb="FF000000"/>
        <rFont val="Arial"/>
        <family val="2"/>
      </rPr>
      <t>5</t>
    </r>
  </si>
  <si>
    <r>
      <t>Cabinet Office (excl. agencies)</t>
    </r>
    <r>
      <rPr>
        <vertAlign val="superscript"/>
        <sz val="10"/>
        <color rgb="FF000000"/>
        <rFont val="Arial"/>
        <family val="2"/>
      </rPr>
      <t xml:space="preserve"> 4</t>
    </r>
  </si>
  <si>
    <r>
      <t xml:space="preserve">21 Civil Service employment; responsibility level by government department </t>
    </r>
    <r>
      <rPr>
        <b/>
        <vertAlign val="superscript"/>
        <sz val="16"/>
        <color rgb="FF000000"/>
        <rFont val="Arial"/>
        <family val="2"/>
      </rPr>
      <t>1 2 3</t>
    </r>
  </si>
  <si>
    <r>
      <t>22 Civil Service employment by responsibility level, government department and sex</t>
    </r>
    <r>
      <rPr>
        <b/>
        <vertAlign val="superscript"/>
        <sz val="16"/>
        <color rgb="FF000000"/>
        <rFont val="Arial"/>
        <family val="2"/>
      </rPr>
      <t xml:space="preserve"> 1 2 3 4</t>
    </r>
  </si>
  <si>
    <r>
      <t>Foreign, Commonwealth and Development Office (excl. agencies)</t>
    </r>
    <r>
      <rPr>
        <vertAlign val="superscript"/>
        <sz val="10"/>
        <color rgb="FF000000"/>
        <rFont val="Arial"/>
        <family val="2"/>
      </rPr>
      <t xml:space="preserve"> 6</t>
    </r>
  </si>
  <si>
    <r>
      <t xml:space="preserve">Cabinet Office (excl. agencies) </t>
    </r>
    <r>
      <rPr>
        <vertAlign val="superscript"/>
        <sz val="10"/>
        <color rgb="FF000000"/>
        <rFont val="Arial"/>
        <family val="2"/>
      </rPr>
      <t>5</t>
    </r>
  </si>
  <si>
    <t>2 This year 60 individuals were recorded with an unknown sex. These individuals are included in the total.</t>
  </si>
  <si>
    <r>
      <t xml:space="preserve">23 Civil Service employment by responsibility level, age band and sex </t>
    </r>
    <r>
      <rPr>
        <b/>
        <vertAlign val="superscript"/>
        <sz val="16"/>
        <color rgb="FF000000"/>
        <rFont val="Arial"/>
        <family val="2"/>
      </rPr>
      <t>1 2</t>
    </r>
  </si>
  <si>
    <t>2 This year 60 individuals were recorded with an unknown sex. These individuals are not included in this table.</t>
  </si>
  <si>
    <r>
      <t xml:space="preserve">24 Mean salary for employees by responsibility level and sex </t>
    </r>
    <r>
      <rPr>
        <b/>
        <vertAlign val="superscript"/>
        <sz val="16"/>
        <color rgb="FF000000"/>
        <rFont val="Arial"/>
        <family val="2"/>
      </rPr>
      <t>1 2</t>
    </r>
  </si>
  <si>
    <r>
      <t>Full-time</t>
    </r>
    <r>
      <rPr>
        <b/>
        <vertAlign val="superscript"/>
        <sz val="10"/>
        <color rgb="FF000000"/>
        <rFont val="Arial"/>
        <family val="2"/>
      </rPr>
      <t xml:space="preserve"> 5</t>
    </r>
  </si>
  <si>
    <r>
      <t>Part-time</t>
    </r>
    <r>
      <rPr>
        <b/>
        <vertAlign val="superscript"/>
        <sz val="10"/>
        <color rgb="FF000000"/>
        <rFont val="Arial"/>
        <family val="2"/>
      </rPr>
      <t xml:space="preserve"> 6</t>
    </r>
  </si>
  <si>
    <r>
      <t xml:space="preserve">25 Civil Service employment; median salary by responsibility level and government department </t>
    </r>
    <r>
      <rPr>
        <b/>
        <vertAlign val="superscript"/>
        <sz val="16"/>
        <color rgb="FF000000"/>
        <rFont val="Arial"/>
        <family val="2"/>
      </rPr>
      <t>1 2 3 4 5</t>
    </r>
  </si>
  <si>
    <r>
      <t xml:space="preserve">FCDO Services </t>
    </r>
    <r>
      <rPr>
        <vertAlign val="superscript"/>
        <sz val="10"/>
        <color rgb="FF000000"/>
        <rFont val="Arial"/>
        <family val="2"/>
      </rPr>
      <t>8</t>
    </r>
  </si>
  <si>
    <r>
      <t xml:space="preserve">Foreign, Commonwealth and Development Office (excl. agencies) </t>
    </r>
    <r>
      <rPr>
        <vertAlign val="superscript"/>
        <sz val="10"/>
        <color rgb="FF000000"/>
        <rFont val="Arial"/>
        <family val="2"/>
      </rPr>
      <t>7</t>
    </r>
  </si>
  <si>
    <r>
      <t xml:space="preserve">Cabinet Office (excl. agencies) </t>
    </r>
    <r>
      <rPr>
        <vertAlign val="superscript"/>
        <sz val="10"/>
        <color rgb="FF000000"/>
        <rFont val="Arial"/>
        <family val="2"/>
      </rPr>
      <t>6</t>
    </r>
  </si>
  <si>
    <r>
      <t xml:space="preserve">26 Civil Service employment; median salary by region and responsibility level </t>
    </r>
    <r>
      <rPr>
        <b/>
        <vertAlign val="superscript"/>
        <sz val="16"/>
        <color rgb="FF000000"/>
        <rFont val="Arial"/>
        <family val="2"/>
      </rPr>
      <t>1 2 3 4 5 6</t>
    </r>
  </si>
  <si>
    <r>
      <t>27 Civil Service employment; median salary by ethnicity and responsibility level</t>
    </r>
    <r>
      <rPr>
        <b/>
        <vertAlign val="superscript"/>
        <sz val="16"/>
        <color rgb="FF000000"/>
        <rFont val="Arial"/>
        <family val="2"/>
      </rPr>
      <t xml:space="preserve"> 1 2</t>
    </r>
  </si>
  <si>
    <r>
      <t>Not declared</t>
    </r>
    <r>
      <rPr>
        <b/>
        <vertAlign val="superscript"/>
        <sz val="10"/>
        <color rgb="FF000000"/>
        <rFont val="Arial"/>
        <family val="2"/>
      </rPr>
      <t xml:space="preserve"> 5</t>
    </r>
  </si>
  <si>
    <r>
      <t>28 Civil Service employment; median salary by disability status and responsibility level</t>
    </r>
    <r>
      <rPr>
        <b/>
        <vertAlign val="superscript"/>
        <sz val="16"/>
        <color rgb="FF000000"/>
        <rFont val="Arial"/>
        <family val="2"/>
      </rPr>
      <t xml:space="preserve"> 1 2</t>
    </r>
  </si>
  <si>
    <t>4 Percentage difference has been calculated as the difference between male median and female median as a percentage of the male median.</t>
  </si>
  <si>
    <r>
      <t xml:space="preserve">29 Civil Service employment; median and mean salary by department and sex (full-time employees) </t>
    </r>
    <r>
      <rPr>
        <b/>
        <vertAlign val="superscript"/>
        <sz val="16"/>
        <color rgb="FF000000"/>
        <rFont val="Arial"/>
        <family val="2"/>
      </rPr>
      <t>1 2 3</t>
    </r>
  </si>
  <si>
    <r>
      <t xml:space="preserve">Percentage difference </t>
    </r>
    <r>
      <rPr>
        <b/>
        <vertAlign val="superscript"/>
        <sz val="10"/>
        <color rgb="FF000000"/>
        <rFont val="Arial"/>
        <family val="2"/>
      </rPr>
      <t>4 5</t>
    </r>
  </si>
  <si>
    <r>
      <t>Percentage difference</t>
    </r>
    <r>
      <rPr>
        <b/>
        <vertAlign val="superscript"/>
        <sz val="10"/>
        <color rgb="FF000000"/>
        <rFont val="Arial"/>
        <family val="2"/>
      </rPr>
      <t xml:space="preserve"> 4 5</t>
    </r>
  </si>
  <si>
    <r>
      <t>30 Civil Service employment; median and mean salary by department and sex (part-time employees)</t>
    </r>
    <r>
      <rPr>
        <b/>
        <vertAlign val="superscript"/>
        <sz val="16"/>
        <color rgb="FF000000"/>
        <rFont val="Arial"/>
        <family val="2"/>
      </rPr>
      <t xml:space="preserve"> 1 2 3</t>
    </r>
  </si>
  <si>
    <r>
      <t xml:space="preserve">31 Civil Service employment; median and mean salary by department and sex </t>
    </r>
    <r>
      <rPr>
        <b/>
        <vertAlign val="superscript"/>
        <sz val="16"/>
        <color rgb="FF000000"/>
        <rFont val="Arial"/>
        <family val="2"/>
      </rPr>
      <t>1 2 3</t>
    </r>
  </si>
  <si>
    <r>
      <t>FCDO Services</t>
    </r>
    <r>
      <rPr>
        <vertAlign val="superscript"/>
        <sz val="10"/>
        <color rgb="FF000000"/>
        <rFont val="Arial"/>
        <family val="2"/>
      </rPr>
      <t xml:space="preserve"> 8</t>
    </r>
  </si>
  <si>
    <r>
      <t>Foreign, Commonwealth and Development Office (excl. agencies)</t>
    </r>
    <r>
      <rPr>
        <vertAlign val="superscript"/>
        <sz val="10"/>
        <color rgb="FF000000"/>
        <rFont val="Arial"/>
        <family val="2"/>
      </rPr>
      <t xml:space="preserve"> 7</t>
    </r>
  </si>
  <si>
    <r>
      <t>Cabinet Office (excl. agencies)</t>
    </r>
    <r>
      <rPr>
        <vertAlign val="superscript"/>
        <sz val="10"/>
        <color rgb="FF000000"/>
        <rFont val="Arial"/>
        <family val="2"/>
      </rPr>
      <t xml:space="preserve"> 6</t>
    </r>
  </si>
  <si>
    <t>6 Percentage difference has been calculated as the difference between male median and female median as a percentage of the male median.</t>
  </si>
  <si>
    <t>7 Percentage difference shows the gender pay differences based on historic Civil Service Statistics methodology that uses full-time equivalent earnings and excludes non-consolidated bonuses. There are methodological differences between these data and those that are required by the Equality Act (Specific Duties and Public Authorities) Regulations 2017. Therefore any differences in pay presented here do not represent the official measure of the 'Gender Pay Gap'. Figures using the official measure of the 'Gender Pay Gap' can be found in Table C.</t>
  </si>
  <si>
    <r>
      <t>Percentage difference</t>
    </r>
    <r>
      <rPr>
        <b/>
        <vertAlign val="superscript"/>
        <sz val="10"/>
        <color rgb="FF000000"/>
        <rFont val="Arial"/>
        <family val="2"/>
      </rPr>
      <t xml:space="preserve"> 6 7</t>
    </r>
  </si>
  <si>
    <r>
      <t xml:space="preserve">Percentage difference </t>
    </r>
    <r>
      <rPr>
        <b/>
        <vertAlign val="superscript"/>
        <sz val="10"/>
        <color rgb="FF000000"/>
        <rFont val="Arial"/>
        <family val="2"/>
      </rPr>
      <t>6 7</t>
    </r>
  </si>
  <si>
    <t>8 Government in Parliament is now included within the Cabinet Office (excl. agencies) figures.</t>
  </si>
  <si>
    <t>9 Due to the function and needs of the Ministry of Defence, the proportion of specialist staff in the form of Non Standard Operating Grades may be considerably higher then other governments departments. Any robust pay comparisons with other Government departments would require these data to be excluded from the analyses.</t>
  </si>
  <si>
    <r>
      <t xml:space="preserve">32 Median salary by responsibility level, government department and sex </t>
    </r>
    <r>
      <rPr>
        <b/>
        <vertAlign val="superscript"/>
        <sz val="16"/>
        <color rgb="FF000000"/>
        <rFont val="Arial"/>
        <family val="2"/>
      </rPr>
      <t>1 2 3 4 5</t>
    </r>
  </si>
  <si>
    <t>FCDO Services 11</t>
  </si>
  <si>
    <r>
      <t xml:space="preserve">Foreign, Commonwealth and Development Office (excl. agencies) </t>
    </r>
    <r>
      <rPr>
        <vertAlign val="superscript"/>
        <sz val="10"/>
        <color rgb="FF000000"/>
        <rFont val="Arial"/>
        <family val="2"/>
      </rPr>
      <t>10</t>
    </r>
  </si>
  <si>
    <r>
      <t xml:space="preserve">FCDO Services </t>
    </r>
    <r>
      <rPr>
        <vertAlign val="superscript"/>
        <sz val="10"/>
        <color rgb="FF000000"/>
        <rFont val="Arial"/>
        <family val="2"/>
      </rPr>
      <t>11</t>
    </r>
  </si>
  <si>
    <r>
      <t xml:space="preserve">Defence </t>
    </r>
    <r>
      <rPr>
        <b/>
        <vertAlign val="superscript"/>
        <sz val="10"/>
        <color rgb="FF000000"/>
        <rFont val="Arial"/>
        <family val="2"/>
      </rPr>
      <t>9</t>
    </r>
  </si>
  <si>
    <r>
      <t xml:space="preserve">Cabinet Office (excl. agencies) </t>
    </r>
    <r>
      <rPr>
        <vertAlign val="superscript"/>
        <sz val="10"/>
        <color rgb="FF000000"/>
        <rFont val="Arial"/>
        <family val="2"/>
      </rPr>
      <t>8</t>
    </r>
  </si>
  <si>
    <r>
      <t xml:space="preserve">33 Mean salary by responsibility level, government department and sex </t>
    </r>
    <r>
      <rPr>
        <b/>
        <vertAlign val="superscript"/>
        <sz val="16"/>
        <color rgb="FF000000"/>
        <rFont val="Arial"/>
        <family val="2"/>
      </rPr>
      <t>1 2 3 4 5</t>
    </r>
  </si>
  <si>
    <r>
      <t xml:space="preserve"> Percentage difference</t>
    </r>
    <r>
      <rPr>
        <b/>
        <vertAlign val="superscript"/>
        <sz val="10"/>
        <color rgb="FF000000"/>
        <rFont val="Arial"/>
        <family val="2"/>
      </rPr>
      <t xml:space="preserve"> 6 7</t>
    </r>
  </si>
  <si>
    <t>Foreign, Commonwealth and Development Office (excl. agencies) 10</t>
  </si>
  <si>
    <t>8 Salaries represent actual annual gross salaries rounded to the nearest ten.</t>
  </si>
  <si>
    <t>9 Salaries represent the full-time equivalent earnings of part-time employees rounded to the nearest ten.</t>
  </si>
  <si>
    <t>4 Percentage difference shows the gender pay differences based on historic Civil Service Statistics methodology that uses full-time equivalent earnings and excludes non-consolidated bonuses. There are methodological differences between these data and those that are required by the Equality Act (Specific Duties and Public Authorities) Regulations 2017. Therefore any differences in pay presented here do not represent the official measure of the 'Gender Pay Gap'.  Figures using the official measure of the 'Gender Pay Gap' can be found in Table C.</t>
  </si>
  <si>
    <t>5 With the exception of the Senior Civil Service level, government departments have delegated pay and grading. For statistical purposes departments are asked to map their grades to a common framework by responsibility level.</t>
  </si>
  <si>
    <t>6 This table shows staff in their substantive responsibility level unless on temporary promotion in which case staff are recorded at the higher responsibility level.</t>
  </si>
  <si>
    <t>7 This year 16,570 individuals were recorded with an unknown responsibility level. These individuals are included in the totals.</t>
  </si>
  <si>
    <r>
      <t xml:space="preserve">Responsibility level </t>
    </r>
    <r>
      <rPr>
        <b/>
        <vertAlign val="superscript"/>
        <sz val="10"/>
        <color rgb="FF000000"/>
        <rFont val="left"/>
      </rPr>
      <t>5 6 7</t>
    </r>
  </si>
  <si>
    <r>
      <t xml:space="preserve">34 Percentage difference in median Civil Service pay by sex </t>
    </r>
    <r>
      <rPr>
        <b/>
        <vertAlign val="superscript"/>
        <sz val="16"/>
        <color rgb="FF000000"/>
        <rFont val="Arial"/>
        <family val="2"/>
      </rPr>
      <t>1 2 3 4</t>
    </r>
  </si>
  <si>
    <r>
      <t xml:space="preserve">Part-time </t>
    </r>
    <r>
      <rPr>
        <b/>
        <vertAlign val="superscript"/>
        <sz val="10"/>
        <color rgb="FF000000"/>
        <rFont val="Arial"/>
        <family val="2"/>
      </rPr>
      <t>9</t>
    </r>
  </si>
  <si>
    <r>
      <t xml:space="preserve">Full-time </t>
    </r>
    <r>
      <rPr>
        <b/>
        <vertAlign val="superscript"/>
        <sz val="10"/>
        <color rgb="FF000000"/>
        <rFont val="Arial"/>
        <family val="2"/>
      </rPr>
      <t>8</t>
    </r>
  </si>
  <si>
    <r>
      <t xml:space="preserve">35 Civil servant salaries in excess of a) £100,000 b) £150,000 and c) £200,000 per annum </t>
    </r>
    <r>
      <rPr>
        <b/>
        <vertAlign val="superscript"/>
        <sz val="16"/>
        <color rgb="FF000000"/>
        <rFont val="Arial"/>
        <family val="2"/>
      </rPr>
      <t>1 2</t>
    </r>
  </si>
  <si>
    <r>
      <t xml:space="preserve">36 Civil Service employment; Percentage of male and female employees by department </t>
    </r>
    <r>
      <rPr>
        <b/>
        <vertAlign val="superscript"/>
        <sz val="16"/>
        <color rgb="FF000000"/>
        <rFont val="Arial"/>
        <family val="2"/>
      </rPr>
      <t>1</t>
    </r>
  </si>
  <si>
    <r>
      <t xml:space="preserve">Foreign, Commonwealth and Development Office (excl. agencies) </t>
    </r>
    <r>
      <rPr>
        <vertAlign val="superscript"/>
        <sz val="10"/>
        <color rgb="FF000000"/>
        <rFont val="Arial"/>
        <family val="2"/>
      </rPr>
      <t>3</t>
    </r>
  </si>
  <si>
    <r>
      <t xml:space="preserve">FCDO Services </t>
    </r>
    <r>
      <rPr>
        <vertAlign val="superscript"/>
        <sz val="10"/>
        <color rgb="FF000000"/>
        <rFont val="Arial"/>
        <family val="2"/>
      </rPr>
      <t>4</t>
    </r>
  </si>
  <si>
    <r>
      <t xml:space="preserve">Cabinet Office (excl. agencies) </t>
    </r>
    <r>
      <rPr>
        <vertAlign val="superscript"/>
        <sz val="10"/>
        <color rgb="FF000000"/>
        <rFont val="Arial"/>
        <family val="2"/>
      </rPr>
      <t>2</t>
    </r>
  </si>
  <si>
    <r>
      <t xml:space="preserve">37 Civil Service employment by government department and ethnicity </t>
    </r>
    <r>
      <rPr>
        <b/>
        <vertAlign val="superscript"/>
        <sz val="16"/>
        <color rgb="FF000000"/>
        <rFont val="Arial"/>
        <family val="2"/>
      </rPr>
      <t>1</t>
    </r>
  </si>
  <si>
    <r>
      <t>Not declared</t>
    </r>
    <r>
      <rPr>
        <b/>
        <vertAlign val="superscript"/>
        <sz val="10"/>
        <color rgb="FF000000"/>
        <rFont val="Arial"/>
        <family val="2"/>
      </rPr>
      <t xml:space="preserve"> 2</t>
    </r>
  </si>
  <si>
    <r>
      <t>Not reported</t>
    </r>
    <r>
      <rPr>
        <b/>
        <vertAlign val="superscript"/>
        <sz val="10"/>
        <color rgb="FF000000"/>
        <rFont val="Arial"/>
        <family val="2"/>
      </rPr>
      <t xml:space="preserve"> 3</t>
    </r>
  </si>
  <si>
    <r>
      <t xml:space="preserve">Ethnic minority employees as percentage of known ethnicity </t>
    </r>
    <r>
      <rPr>
        <b/>
        <vertAlign val="superscript"/>
        <sz val="10"/>
        <color rgb="FF000000"/>
        <rFont val="Arial"/>
        <family val="2"/>
      </rPr>
      <t>4</t>
    </r>
  </si>
  <si>
    <r>
      <t>Cabinet Office (excl. agencies)</t>
    </r>
    <r>
      <rPr>
        <vertAlign val="superscript"/>
        <sz val="10"/>
        <color rgb="FF000000"/>
        <rFont val="Arial"/>
        <family val="2"/>
      </rPr>
      <t xml:space="preserve"> 5</t>
    </r>
  </si>
  <si>
    <t>2 Not declared accounts for employees who have actively declared that they do not want to disclose their disability status.</t>
  </si>
  <si>
    <t>3 Not reported accounts for employees who have not made an active declaration about their disability status.</t>
  </si>
  <si>
    <t>4 Where known disability status is less than 50% of total employees, 'Disabled employees as a percentage of known disability status' is represented by '-'.</t>
  </si>
  <si>
    <r>
      <t xml:space="preserve">38 Civil Service employment by government department and disability status </t>
    </r>
    <r>
      <rPr>
        <b/>
        <vertAlign val="superscript"/>
        <sz val="16"/>
        <color rgb="FF000000"/>
        <rFont val="Arial"/>
        <family val="2"/>
      </rPr>
      <t>1</t>
    </r>
  </si>
  <si>
    <r>
      <t xml:space="preserve">Not declared </t>
    </r>
    <r>
      <rPr>
        <b/>
        <vertAlign val="superscript"/>
        <sz val="10"/>
        <color rgb="FF000000"/>
        <rFont val="Arial"/>
        <family val="2"/>
      </rPr>
      <t>2</t>
    </r>
  </si>
  <si>
    <r>
      <t xml:space="preserve">Not reported </t>
    </r>
    <r>
      <rPr>
        <b/>
        <vertAlign val="superscript"/>
        <sz val="10"/>
        <color rgb="FF000000"/>
        <rFont val="Arial"/>
        <family val="2"/>
      </rPr>
      <t>3</t>
    </r>
  </si>
  <si>
    <r>
      <t xml:space="preserve">Disabled employees as percentage of known disability status </t>
    </r>
    <r>
      <rPr>
        <b/>
        <vertAlign val="superscript"/>
        <sz val="10"/>
        <color rgb="FF000000"/>
        <rFont val="Arial"/>
        <family val="2"/>
      </rPr>
      <t>4</t>
    </r>
  </si>
  <si>
    <t>39 Civil Service employment by government department and age band 1</t>
  </si>
  <si>
    <t>7 Figures for the Foreign and Commonwealth Office (excl. agencies) and the Department for International Development include leavers for the period 1st of April 2020 to 1st of September 2020.</t>
  </si>
  <si>
    <r>
      <t xml:space="preserve">Foreign, Commonwealth and Development Office (excl. agencies) </t>
    </r>
    <r>
      <rPr>
        <vertAlign val="superscript"/>
        <sz val="10"/>
        <color rgb="FF000000"/>
        <rFont val="Arial"/>
        <family val="2"/>
      </rPr>
      <t>4 5 8</t>
    </r>
  </si>
  <si>
    <r>
      <t xml:space="preserve">FCDO Services </t>
    </r>
    <r>
      <rPr>
        <vertAlign val="superscript"/>
        <sz val="10"/>
        <color rgb="FF000000"/>
        <rFont val="Arial"/>
        <family val="2"/>
      </rPr>
      <t>6 8</t>
    </r>
  </si>
  <si>
    <t>9 Figures for the Foreign and Commonwealth Office (excl. agencies) and the Department for International Development include leavers for the period 1st of April 2020 to 1st of September 2020.</t>
  </si>
  <si>
    <t>10 Civil Service entrant data is not provided by this organisation.</t>
  </si>
  <si>
    <r>
      <t xml:space="preserve">Foreign, Commonwealth and Development Office (excl. agencies) </t>
    </r>
    <r>
      <rPr>
        <vertAlign val="superscript"/>
        <sz val="10"/>
        <color rgb="FF000000"/>
        <rFont val="Arial"/>
        <family val="2"/>
      </rPr>
      <t>6 7 10</t>
    </r>
  </si>
  <si>
    <r>
      <t xml:space="preserve">FCDO Services </t>
    </r>
    <r>
      <rPr>
        <vertAlign val="superscript"/>
        <sz val="10"/>
        <color rgb="FF000000"/>
        <rFont val="Arial"/>
        <family val="2"/>
      </rPr>
      <t>8 10</t>
    </r>
  </si>
  <si>
    <r>
      <t>42 Civil Service leavers by government department and leaving cause</t>
    </r>
    <r>
      <rPr>
        <b/>
        <vertAlign val="superscript"/>
        <sz val="16"/>
        <color rgb="FF000000"/>
        <rFont val="Arial"/>
        <family val="2"/>
      </rPr>
      <t xml:space="preserve"> 1 2</t>
    </r>
  </si>
  <si>
    <r>
      <t>Foreign, Commonwealth and Development Office (excl. agencies)</t>
    </r>
    <r>
      <rPr>
        <vertAlign val="superscript"/>
        <sz val="10"/>
        <color rgb="FF000000"/>
        <rFont val="Arial"/>
        <family val="2"/>
      </rPr>
      <t xml:space="preserve"> 4 5</t>
    </r>
  </si>
  <si>
    <r>
      <t xml:space="preserve">43 Civil Service internal transfers by government department </t>
    </r>
    <r>
      <rPr>
        <b/>
        <vertAlign val="superscript"/>
        <sz val="16"/>
        <color rgb="FF000000"/>
        <rFont val="Arial"/>
        <family val="2"/>
      </rPr>
      <t>1</t>
    </r>
  </si>
  <si>
    <r>
      <t xml:space="preserve">Foreign, Commonwealth and Development Office (excl. agencies) </t>
    </r>
    <r>
      <rPr>
        <vertAlign val="superscript"/>
        <sz val="10"/>
        <color rgb="FF000000"/>
        <rFont val="Arial"/>
        <family val="2"/>
      </rPr>
      <t>3 4</t>
    </r>
  </si>
  <si>
    <r>
      <t xml:space="preserve">HM Land Registry </t>
    </r>
    <r>
      <rPr>
        <vertAlign val="superscript"/>
        <sz val="10"/>
        <color rgb="FF000000"/>
        <rFont val="Arial"/>
        <family val="2"/>
      </rPr>
      <t>7</t>
    </r>
  </si>
  <si>
    <r>
      <t xml:space="preserve">46 Civil Service employment; percentage working part-time by department </t>
    </r>
    <r>
      <rPr>
        <b/>
        <vertAlign val="superscript"/>
        <sz val="16"/>
        <color rgb="FF000000"/>
        <rFont val="Arial"/>
        <family val="2"/>
      </rPr>
      <t>1</t>
    </r>
  </si>
  <si>
    <r>
      <t>Foreign, Commonwealth and Development Office (excl. agencies)</t>
    </r>
    <r>
      <rPr>
        <vertAlign val="superscript"/>
        <sz val="10"/>
        <color rgb="FF000000"/>
        <rFont val="Arial"/>
        <family val="2"/>
      </rPr>
      <t xml:space="preserve"> 3</t>
    </r>
  </si>
  <si>
    <r>
      <t>Profession of post</t>
    </r>
    <r>
      <rPr>
        <b/>
        <vertAlign val="superscript"/>
        <sz val="10"/>
        <color rgb="FF000000"/>
        <rFont val="left"/>
      </rPr>
      <t xml:space="preserve"> 3</t>
    </r>
  </si>
  <si>
    <t>3 Professions relate to the post occupied by the person and are not dependent on qualifications the individual may have.</t>
  </si>
  <si>
    <r>
      <t xml:space="preserve">A1 Civil Service employment by sexual orientation and department </t>
    </r>
    <r>
      <rPr>
        <b/>
        <vertAlign val="superscript"/>
        <sz val="16"/>
        <color rgb="FF000000"/>
        <rFont val="Arial"/>
        <family val="2"/>
      </rPr>
      <t>1</t>
    </r>
  </si>
  <si>
    <r>
      <t xml:space="preserve">Cabinet Office (excl. agencies) </t>
    </r>
    <r>
      <rPr>
        <vertAlign val="superscript"/>
        <sz val="10"/>
        <color rgb="FF000000"/>
        <rFont val="Arial"/>
        <family val="2"/>
      </rPr>
      <t>4</t>
    </r>
  </si>
  <si>
    <r>
      <t>FCDO Services</t>
    </r>
    <r>
      <rPr>
        <vertAlign val="superscript"/>
        <sz val="10"/>
        <color rgb="FF000000"/>
        <rFont val="Arial"/>
        <family val="2"/>
      </rPr>
      <t xml:space="preserve"> 6</t>
    </r>
  </si>
  <si>
    <r>
      <t xml:space="preserve">Not declared </t>
    </r>
    <r>
      <rPr>
        <b/>
        <vertAlign val="superscript"/>
        <sz val="10"/>
        <color rgb="FF000000"/>
        <rFont val="Arial"/>
        <family val="2"/>
      </rPr>
      <t>4</t>
    </r>
  </si>
  <si>
    <r>
      <t xml:space="preserve">Not reported </t>
    </r>
    <r>
      <rPr>
        <b/>
        <vertAlign val="superscript"/>
        <sz val="10"/>
        <color rgb="FF000000"/>
        <rFont val="Arial"/>
        <family val="2"/>
      </rPr>
      <t>5</t>
    </r>
  </si>
  <si>
    <t>2 Not declared accounts for employees who have actively declared that they do not want to disclose their sexual orientation</t>
  </si>
  <si>
    <t>4 Not declared accounts for employees who have actively declared that they do not want to disclose their sexual orientation</t>
  </si>
  <si>
    <r>
      <t xml:space="preserve">A2 Civil Service employment by sexual orientation and responsibility level </t>
    </r>
    <r>
      <rPr>
        <b/>
        <vertAlign val="superscript"/>
        <sz val="16"/>
        <color rgb="FF000000"/>
        <rFont val="Arial"/>
        <family val="2"/>
      </rPr>
      <t>1</t>
    </r>
  </si>
  <si>
    <r>
      <t xml:space="preserve">A3 Civil Service employment by religion or belief and department </t>
    </r>
    <r>
      <rPr>
        <b/>
        <vertAlign val="superscript"/>
        <sz val="16"/>
        <color rgb="FF000000"/>
        <rFont val="Arial"/>
        <family val="2"/>
      </rPr>
      <t>1</t>
    </r>
  </si>
  <si>
    <r>
      <t xml:space="preserve">A4 Civil Service employment by religion or belief and responsibility level </t>
    </r>
    <r>
      <rPr>
        <b/>
        <vertAlign val="superscript"/>
        <sz val="16"/>
        <color rgb="FF000000"/>
        <rFont val="Arial"/>
        <family val="2"/>
      </rPr>
      <t>1</t>
    </r>
  </si>
  <si>
    <r>
      <t>B Civil Service employment; ratio of highest earner against all employees median salaries by department</t>
    </r>
    <r>
      <rPr>
        <b/>
        <vertAlign val="superscript"/>
        <sz val="16"/>
        <color rgb="FF000000"/>
        <rFont val="Arial"/>
        <family val="2"/>
      </rPr>
      <t xml:space="preserve"> 1 2</t>
    </r>
  </si>
  <si>
    <t>4 On 2nd September 2020 the Foreign and Commonwealth Office and Department for International Development merged to form the Foreign, Commonwealth and Development Office.</t>
  </si>
  <si>
    <r>
      <t xml:space="preserve">D1 Civil Service employment; Function by government department </t>
    </r>
    <r>
      <rPr>
        <b/>
        <vertAlign val="superscript"/>
        <sz val="16"/>
        <color rgb="FF000000"/>
        <rFont val="Arial"/>
        <family val="2"/>
      </rPr>
      <t>1 2</t>
    </r>
  </si>
  <si>
    <t>3 Organisation did not provide any functions information on their staff.</t>
  </si>
  <si>
    <t>6 FCO Services changed its name on 2nd September 2020 to FCDO Services.</t>
  </si>
  <si>
    <r>
      <t>Foreign, Commonwealth and Development Office (excl. agencies)</t>
    </r>
    <r>
      <rPr>
        <vertAlign val="superscript"/>
        <sz val="10"/>
        <color rgb="FF000000"/>
        <rFont val="Arial"/>
        <family val="2"/>
      </rPr>
      <t xml:space="preserve"> 5</t>
    </r>
  </si>
  <si>
    <r>
      <t xml:space="preserve">Welsh Government (excl. agencies) </t>
    </r>
    <r>
      <rPr>
        <vertAlign val="superscript"/>
        <sz val="10"/>
        <color rgb="FF000000"/>
        <rFont val="Arial"/>
        <family val="2"/>
      </rPr>
      <t>3</t>
    </r>
  </si>
  <si>
    <r>
      <t xml:space="preserve">Home Office (incl. agencies) </t>
    </r>
    <r>
      <rPr>
        <vertAlign val="superscript"/>
        <sz val="10"/>
        <color rgb="FF000000"/>
        <rFont val="Arial"/>
        <family val="2"/>
      </rPr>
      <t>3</t>
    </r>
  </si>
  <si>
    <r>
      <t>Social Security Scotland</t>
    </r>
    <r>
      <rPr>
        <vertAlign val="superscript"/>
        <sz val="10"/>
        <color rgb="FF000000"/>
        <rFont val="Arial"/>
        <family val="2"/>
      </rPr>
      <t xml:space="preserve"> 3</t>
    </r>
  </si>
  <si>
    <t>3 Functions relate to the post occupied by the person and are not dependent on qualifications the individual may have.</t>
  </si>
  <si>
    <r>
      <t xml:space="preserve">D2 Civil Service employment; Function by government department </t>
    </r>
    <r>
      <rPr>
        <b/>
        <vertAlign val="superscript"/>
        <sz val="16"/>
        <color rgb="FF000000"/>
        <rFont val="Arial"/>
        <family val="2"/>
      </rPr>
      <t>1 2</t>
    </r>
  </si>
  <si>
    <r>
      <t>Food Standards Scotland</t>
    </r>
    <r>
      <rPr>
        <vertAlign val="superscript"/>
        <sz val="10"/>
        <color rgb="FF000000"/>
        <rFont val="Arial"/>
        <family val="2"/>
      </rPr>
      <t xml:space="preserve"> 3</t>
    </r>
  </si>
  <si>
    <r>
      <t>National Records of Scotland</t>
    </r>
    <r>
      <rPr>
        <vertAlign val="superscript"/>
        <sz val="10"/>
        <color rgb="FF000000"/>
        <rFont val="Arial"/>
        <family val="2"/>
      </rPr>
      <t xml:space="preserve"> 3</t>
    </r>
  </si>
  <si>
    <r>
      <t>Office of the Scottish Charity Regulator</t>
    </r>
    <r>
      <rPr>
        <vertAlign val="superscript"/>
        <sz val="10"/>
        <color rgb="FF000000"/>
        <rFont val="Arial"/>
        <family val="2"/>
      </rPr>
      <t xml:space="preserve"> 3</t>
    </r>
  </si>
  <si>
    <r>
      <t>Welsh Government (excl. agencies)</t>
    </r>
    <r>
      <rPr>
        <vertAlign val="superscript"/>
        <sz val="10"/>
        <color rgb="FF000000"/>
        <rFont val="Arial"/>
        <family val="2"/>
      </rPr>
      <t xml:space="preserve"> 3</t>
    </r>
  </si>
  <si>
    <t>4 Not declared accounts for employees who have actively declared that they do not want to disclose their national identity.</t>
  </si>
  <si>
    <t>5 Not reported accounts for employees who have not made an active declaration about their national identity.</t>
  </si>
  <si>
    <t>Defence Electronics and Components Agency</t>
  </si>
  <si>
    <r>
      <t xml:space="preserve">Defence Electronics and Components Agency </t>
    </r>
    <r>
      <rPr>
        <vertAlign val="superscript"/>
        <sz val="10"/>
        <color rgb="FF000000"/>
        <rFont val="Arial"/>
        <family val="2"/>
      </rPr>
      <t>8</t>
    </r>
  </si>
  <si>
    <r>
      <t xml:space="preserve">Defence Electronics and Components Agency </t>
    </r>
    <r>
      <rPr>
        <vertAlign val="superscript"/>
        <sz val="10"/>
        <color rgb="FF000000"/>
        <rFont val="Arial"/>
        <family val="2"/>
      </rPr>
      <t>10</t>
    </r>
  </si>
  <si>
    <t>HM Prison and Probation Service</t>
  </si>
  <si>
    <t>HM Courts and Tribunals Service</t>
  </si>
  <si>
    <t>Published quarterly statistics</t>
  </si>
  <si>
    <t>Annual statistics</t>
  </si>
  <si>
    <t>Difference</t>
  </si>
  <si>
    <t>Percentage difference</t>
  </si>
  <si>
    <t>Source: Quarterly Public Sector Employment Survey; Annual Civil Service Employment Survey</t>
  </si>
  <si>
    <r>
      <t xml:space="preserve">11 Civil Service employment; Reconciliation of annual and quarterly statistics </t>
    </r>
    <r>
      <rPr>
        <b/>
        <vertAlign val="superscript"/>
        <sz val="16"/>
        <color rgb="FF000000"/>
        <rFont val="Arial"/>
        <family val="2"/>
      </rPr>
      <t>1</t>
    </r>
  </si>
  <si>
    <r>
      <t xml:space="preserve">Ministry of Defence (excl. agencies) </t>
    </r>
    <r>
      <rPr>
        <vertAlign val="superscript"/>
        <sz val="10"/>
        <color rgb="FF000000"/>
        <rFont val="Arial"/>
        <family val="2"/>
      </rPr>
      <t>3 4</t>
    </r>
  </si>
  <si>
    <r>
      <t xml:space="preserve">Submarine Delivery Agency </t>
    </r>
    <r>
      <rPr>
        <vertAlign val="superscript"/>
        <sz val="10"/>
        <color rgb="FF000000"/>
        <rFont val="Arial"/>
        <family val="2"/>
      </rPr>
      <t>4</t>
    </r>
  </si>
  <si>
    <t>Full Time Equivalent</t>
  </si>
  <si>
    <t>3 Quarterly figures for Ministry of Defence (excl. agencies) include Royal Fleet Auxiliary. In the Annual statistics Ministry of Defence (excl. agencies) and Royal Fleet Auxiliary are reported seperately, hence the difference in headcount have not been included.</t>
  </si>
  <si>
    <t>4 Quarterly figures for Submarine Delivery Agency include Defence Nucelar Organisation. In the Annual statistics, Defence Nuclear Organisation is reported under Ministry of Defence (excl. agencies) and not Submarine Delivert Agency.</t>
  </si>
  <si>
    <t>5 On 2nd September 2020 the Foreign &amp; Commonwealth Office (FCO) and Department for International Development (DFID) merged to form the Foreign, Commonwealth and Development Office (FCDO).</t>
  </si>
  <si>
    <r>
      <t>Cabinet Office (excl. agencies)</t>
    </r>
    <r>
      <rPr>
        <vertAlign val="superscript"/>
        <sz val="10"/>
        <color rgb="FF000000"/>
        <rFont val="Arial"/>
        <family val="2"/>
      </rPr>
      <t xml:space="preserve"> 3</t>
    </r>
  </si>
  <si>
    <t>7 FCO Services changed its name on 2nd September 2020 to FCDO Services.</t>
  </si>
  <si>
    <t>6 On 2nd September 2020 the Foreign &amp; Commonwealth Office (FCO) and Department for International Development (DFID) merged to form the Foreign, Commonwealth and Development Office (FCDO).</t>
  </si>
  <si>
    <t>5 FCO Services changed its name on 2nd September 2020 to FCDO Services.</t>
  </si>
  <si>
    <t>4 On 2nd September 2020 the Foreign &amp; Commonwealth Office (FCO) and Department for International Development (DFID) merged to form the Foreign, Commonwealth and Development Office (FCDO).</t>
  </si>
  <si>
    <t>8 FCO Services changed its name on 2nd September 2020 to FCDO Services.</t>
  </si>
  <si>
    <t>11 FCO Services changed its name on 2nd September 2020 to FCDO Services.</t>
  </si>
  <si>
    <t>4 FCO Services changed its name on 2nd September 2020 to FCDO Services.</t>
  </si>
  <si>
    <r>
      <t>16 Civil Service employment; by region, responsibility level and sex</t>
    </r>
    <r>
      <rPr>
        <b/>
        <vertAlign val="superscript"/>
        <sz val="16"/>
        <color rgb="FF000000"/>
        <rFont val="Arial"/>
        <family val="2"/>
      </rPr>
      <t xml:space="preserve"> 1 2 3</t>
    </r>
  </si>
  <si>
    <r>
      <t xml:space="preserve">Responsibility level </t>
    </r>
    <r>
      <rPr>
        <b/>
        <vertAlign val="superscript"/>
        <sz val="10"/>
        <color rgb="FF000000"/>
        <rFont val="left"/>
      </rPr>
      <t>4 5</t>
    </r>
  </si>
  <si>
    <t>3 This year 60 individuals were recorded with an unknown sex. These individuals are included in the totals.</t>
  </si>
  <si>
    <r>
      <t>9 Entrants and leavers to the Civil Service by sex and responsibility level</t>
    </r>
    <r>
      <rPr>
        <b/>
        <vertAlign val="superscript"/>
        <sz val="16"/>
        <color rgb="FF000000"/>
        <rFont val="Arial"/>
        <family val="2"/>
      </rPr>
      <t xml:space="preserve"> 1 2</t>
    </r>
  </si>
  <si>
    <r>
      <t>40 Civil Service entrants and leavers by government department and sex</t>
    </r>
    <r>
      <rPr>
        <b/>
        <vertAlign val="superscript"/>
        <sz val="16"/>
        <color rgb="FF000000"/>
        <rFont val="Arial"/>
        <family val="2"/>
      </rPr>
      <t xml:space="preserve"> 1 2</t>
    </r>
  </si>
  <si>
    <r>
      <t>Royal Fleet Auxiliary</t>
    </r>
    <r>
      <rPr>
        <vertAlign val="superscript"/>
        <sz val="10"/>
        <color rgb="FF000000"/>
        <rFont val="Arial"/>
        <family val="2"/>
      </rPr>
      <t xml:space="preserve"> 8</t>
    </r>
  </si>
  <si>
    <r>
      <t>41 Civil Service entrants and leavers by government department and ethnicity</t>
    </r>
    <r>
      <rPr>
        <b/>
        <vertAlign val="superscript"/>
        <sz val="16"/>
        <color rgb="FF000000"/>
        <rFont val="Arial"/>
        <family val="2"/>
      </rPr>
      <t xml:space="preserve"> 1</t>
    </r>
  </si>
  <si>
    <r>
      <t>Ethnic minority employees as percentage of known ethnicity</t>
    </r>
    <r>
      <rPr>
        <b/>
        <vertAlign val="superscript"/>
        <sz val="10"/>
        <color rgb="FF000000"/>
        <rFont val="Arial"/>
        <family val="2"/>
      </rPr>
      <t xml:space="preserve"> 4</t>
    </r>
  </si>
  <si>
    <r>
      <t>Royal Fleet Auxiliary</t>
    </r>
    <r>
      <rPr>
        <vertAlign val="superscript"/>
        <sz val="10"/>
        <color rgb="FF000000"/>
        <rFont val="Arial"/>
        <family val="2"/>
      </rPr>
      <t xml:space="preserve"> 10</t>
    </r>
  </si>
  <si>
    <r>
      <t>Cabinet Office (excl. agencies)</t>
    </r>
    <r>
      <rPr>
        <vertAlign val="superscript"/>
        <sz val="10"/>
        <color rgb="FF000000"/>
        <rFont val="Arial"/>
        <family val="2"/>
      </rPr>
      <t xml:space="preserve"> 2</t>
    </r>
  </si>
  <si>
    <r>
      <t xml:space="preserve">All employees </t>
    </r>
    <r>
      <rPr>
        <b/>
        <vertAlign val="superscript"/>
        <sz val="10"/>
        <color rgb="FF000000"/>
        <rFont val="Arial"/>
        <family val="2"/>
      </rPr>
      <t>7</t>
    </r>
  </si>
  <si>
    <t>7 The quarterly statistics excludes the United Kingdom Statistics Authority's Census 2021 temporary staff to align with the annual statistics.</t>
  </si>
  <si>
    <r>
      <t xml:space="preserve">United Kingdom Statistics Authority </t>
    </r>
    <r>
      <rPr>
        <b/>
        <vertAlign val="superscript"/>
        <sz val="10"/>
        <color rgb="FF000000"/>
        <rFont val="Arial"/>
        <family val="2"/>
      </rPr>
      <t>7</t>
    </r>
  </si>
  <si>
    <r>
      <t xml:space="preserve">44 Civil Service employment; Percentage of male and female employees working part-time by age band </t>
    </r>
    <r>
      <rPr>
        <b/>
        <vertAlign val="superscript"/>
        <sz val="16"/>
        <color rgb="FF000000"/>
        <rFont val="Arial"/>
        <family val="2"/>
      </rPr>
      <t>1</t>
    </r>
  </si>
  <si>
    <t>Employees in age group as percentage of all employees with known age</t>
  </si>
  <si>
    <r>
      <t xml:space="preserve">Profession of post </t>
    </r>
    <r>
      <rPr>
        <b/>
        <vertAlign val="superscript"/>
        <sz val="10"/>
        <color rgb="FF000000"/>
        <rFont val="left"/>
      </rPr>
      <t>2</t>
    </r>
  </si>
  <si>
    <r>
      <t>45 Lower quartile, median, and upper quartile of salary by profession</t>
    </r>
    <r>
      <rPr>
        <b/>
        <vertAlign val="superscript"/>
        <sz val="16"/>
        <color rgb="FF000000"/>
        <rFont val="Arial"/>
        <family val="2"/>
      </rPr>
      <t xml:space="preserve"> 1</t>
    </r>
  </si>
  <si>
    <r>
      <t xml:space="preserve">47 Civil Service employment; regional distribution by profession </t>
    </r>
    <r>
      <rPr>
        <b/>
        <vertAlign val="superscript"/>
        <sz val="16"/>
        <color rgb="FF000000"/>
        <rFont val="Arial"/>
        <family val="2"/>
      </rPr>
      <t>1 2</t>
    </r>
  </si>
  <si>
    <r>
      <t>Function</t>
    </r>
    <r>
      <rPr>
        <b/>
        <vertAlign val="superscript"/>
        <sz val="10"/>
        <color rgb="FF000000"/>
        <rFont val="left"/>
      </rPr>
      <t xml:space="preserve"> 2</t>
    </r>
  </si>
  <si>
    <r>
      <t xml:space="preserve">D3 Lower quartile, median, and upper quartile of salary by function </t>
    </r>
    <r>
      <rPr>
        <b/>
        <vertAlign val="superscript"/>
        <sz val="16"/>
        <color rgb="FF000000"/>
        <rFont val="Arial"/>
        <family val="2"/>
      </rPr>
      <t>1</t>
    </r>
  </si>
  <si>
    <r>
      <t>Function</t>
    </r>
    <r>
      <rPr>
        <b/>
        <vertAlign val="superscript"/>
        <sz val="10"/>
        <color rgb="FF000000"/>
        <rFont val="left"/>
      </rPr>
      <t xml:space="preserve"> 3</t>
    </r>
  </si>
  <si>
    <r>
      <t xml:space="preserve">D4 Civil Service employment; regional distribution by function </t>
    </r>
    <r>
      <rPr>
        <b/>
        <vertAlign val="superscript"/>
        <sz val="16"/>
        <color rgb="FF000000"/>
        <rFont val="Arial"/>
        <family val="2"/>
      </rPr>
      <t>1 2</t>
    </r>
  </si>
  <si>
    <r>
      <t xml:space="preserve">Department for International Development </t>
    </r>
    <r>
      <rPr>
        <vertAlign val="superscript"/>
        <sz val="10"/>
        <color rgb="FF000000"/>
        <rFont val="Arial"/>
        <family val="2"/>
      </rPr>
      <t>4</t>
    </r>
    <r>
      <rPr>
        <sz val="10"/>
        <color rgb="FF000000"/>
        <rFont val="Arial"/>
        <family val="2"/>
      </rPr>
      <t xml:space="preserve"> </t>
    </r>
    <r>
      <rPr>
        <vertAlign val="superscript"/>
        <sz val="10"/>
        <color rgb="FF000000"/>
        <rFont val="Arial"/>
        <family val="2"/>
      </rPr>
      <t>7 8</t>
    </r>
  </si>
  <si>
    <r>
      <t xml:space="preserve">Foreign and Commonwealth Office (excl. agencies) </t>
    </r>
    <r>
      <rPr>
        <vertAlign val="superscript"/>
        <sz val="10"/>
        <color rgb="FF000000"/>
        <rFont val="Arial"/>
        <family val="2"/>
      </rPr>
      <t>4 7 8</t>
    </r>
  </si>
  <si>
    <r>
      <t xml:space="preserve">Department for International Development </t>
    </r>
    <r>
      <rPr>
        <vertAlign val="superscript"/>
        <sz val="10"/>
        <color rgb="FF000000"/>
        <rFont val="Arial"/>
        <family val="2"/>
      </rPr>
      <t>6</t>
    </r>
    <r>
      <rPr>
        <sz val="10"/>
        <color rgb="FF000000"/>
        <rFont val="Arial"/>
        <family val="2"/>
      </rPr>
      <t xml:space="preserve"> </t>
    </r>
    <r>
      <rPr>
        <vertAlign val="superscript"/>
        <sz val="10"/>
        <color rgb="FF000000"/>
        <rFont val="Arial"/>
        <family val="2"/>
      </rPr>
      <t>9 10</t>
    </r>
  </si>
  <si>
    <r>
      <t xml:space="preserve">Foreign and Commonwealth Office (excl. agencies) </t>
    </r>
    <r>
      <rPr>
        <vertAlign val="superscript"/>
        <sz val="10"/>
        <color rgb="FF000000"/>
        <rFont val="Arial"/>
        <family val="2"/>
      </rPr>
      <t>6</t>
    </r>
    <r>
      <rPr>
        <sz val="10"/>
        <color rgb="FF000000"/>
        <rFont val="Arial"/>
        <family val="2"/>
      </rPr>
      <t xml:space="preserve"> </t>
    </r>
    <r>
      <rPr>
        <vertAlign val="superscript"/>
        <sz val="10"/>
        <color rgb="FF000000"/>
        <rFont val="Arial"/>
        <family val="2"/>
      </rPr>
      <t>9 10</t>
    </r>
  </si>
  <si>
    <r>
      <t xml:space="preserve">Foreign and Commonwealth Office (excl. agencies) </t>
    </r>
    <r>
      <rPr>
        <vertAlign val="superscript"/>
        <sz val="10"/>
        <color rgb="FF000000"/>
        <rFont val="Arial"/>
        <family val="2"/>
      </rPr>
      <t>4 7</t>
    </r>
  </si>
  <si>
    <r>
      <t xml:space="preserve">Department for International Development </t>
    </r>
    <r>
      <rPr>
        <vertAlign val="superscript"/>
        <sz val="10"/>
        <color rgb="FF000000"/>
        <rFont val="Arial"/>
        <family val="2"/>
      </rPr>
      <t>4</t>
    </r>
    <r>
      <rPr>
        <sz val="10"/>
        <color rgb="FF000000"/>
        <rFont val="Arial"/>
        <family val="2"/>
      </rPr>
      <t xml:space="preserve"> </t>
    </r>
    <r>
      <rPr>
        <vertAlign val="superscript"/>
        <sz val="10"/>
        <color rgb="FF000000"/>
        <rFont val="Arial"/>
        <family val="2"/>
      </rPr>
      <t>7</t>
    </r>
  </si>
  <si>
    <r>
      <t xml:space="preserve">Foreign and Commonwealth Office (excl. agencies) </t>
    </r>
    <r>
      <rPr>
        <vertAlign val="superscript"/>
        <sz val="10"/>
        <color rgb="FF000000"/>
        <rFont val="Arial"/>
        <family val="2"/>
      </rPr>
      <t>3</t>
    </r>
    <r>
      <rPr>
        <sz val="10"/>
        <color rgb="FF000000"/>
        <rFont val="Arial"/>
        <family val="2"/>
      </rPr>
      <t xml:space="preserve"> </t>
    </r>
    <r>
      <rPr>
        <vertAlign val="superscript"/>
        <sz val="10"/>
        <color rgb="FF000000"/>
        <rFont val="Arial"/>
        <family val="2"/>
      </rPr>
      <t>6</t>
    </r>
  </si>
  <si>
    <r>
      <t xml:space="preserve">Department for International Development </t>
    </r>
    <r>
      <rPr>
        <vertAlign val="superscript"/>
        <sz val="10"/>
        <color rgb="FF000000"/>
        <rFont val="Arial"/>
        <family val="2"/>
      </rPr>
      <t>3</t>
    </r>
    <r>
      <rPr>
        <sz val="10"/>
        <color rgb="FF000000"/>
        <rFont val="Arial"/>
        <family val="2"/>
      </rPr>
      <t xml:space="preserve"> </t>
    </r>
    <r>
      <rPr>
        <vertAlign val="superscript"/>
        <sz val="10"/>
        <color rgb="FF000000"/>
        <rFont val="Arial"/>
        <family val="2"/>
      </rPr>
      <t>6</t>
    </r>
  </si>
  <si>
    <t>Revisions</t>
  </si>
  <si>
    <t>These changes are also reflected in the statistical bulletin found here:</t>
  </si>
  <si>
    <t>These statistics have been revised on 27 July 2022.</t>
  </si>
  <si>
    <t>https://www.gov.uk/government/statistics/civil-service-statistics-2021</t>
  </si>
  <si>
    <t>Full revisions list</t>
  </si>
  <si>
    <t>Column</t>
  </si>
  <si>
    <t>Row</t>
  </si>
  <si>
    <t>Previous value</t>
  </si>
  <si>
    <t>Revised value</t>
  </si>
  <si>
    <t>Cell Ref</t>
  </si>
  <si>
    <t>D</t>
  </si>
  <si>
    <t>R</t>
  </si>
  <si>
    <t>C</t>
  </si>
  <si>
    <t>E</t>
  </si>
  <si>
    <t>Table 9</t>
  </si>
  <si>
    <t>G</t>
  </si>
  <si>
    <t>H</t>
  </si>
  <si>
    <t>I</t>
  </si>
  <si>
    <t>Table 40</t>
  </si>
  <si>
    <t>Table 41</t>
  </si>
  <si>
    <t>Table 42</t>
  </si>
  <si>
    <t>Table 43</t>
  </si>
  <si>
    <t>F</t>
  </si>
  <si>
    <t>J</t>
  </si>
  <si>
    <t>L</t>
  </si>
  <si>
    <t>M</t>
  </si>
  <si>
    <t>O</t>
  </si>
  <si>
    <t>P</t>
  </si>
  <si>
    <t>U</t>
  </si>
  <si>
    <t>V</t>
  </si>
  <si>
    <t>S</t>
  </si>
  <si>
    <t>T</t>
  </si>
  <si>
    <t>81 figures have been amended across 5 tables. Full details of the changes can be found in the "Full revisions" tab. (the right most tab in this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</si>
</sst>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26">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b/>
      <sz val="12"/>
      <color rgb="FF000000"/>
      <name val="Arial"/>
      <family val="2"/>
    </font>
    <font>
      <u/>
      <sz val="10"/>
      <color theme="10"/>
      <name val="Arial"/>
      <family val="2"/>
    </font>
    <font>
      <b/>
      <sz val="10"/>
      <color rgb="FF000000"/>
      <name val="Arial"/>
      <family val="2"/>
    </font>
    <font>
      <b/>
      <sz val="16"/>
      <color rgb="FF000000"/>
      <name val="Arial"/>
      <family val="2"/>
    </font>
    <font>
      <i/>
      <sz val="9"/>
      <color rgb="FF000000"/>
      <name val="Arial"/>
      <family val="2"/>
    </font>
    <font>
      <b/>
      <sz val="10"/>
      <color rgb="FF000000"/>
      <name val="left"/>
    </font>
    <font>
      <sz val="8"/>
      <color rgb="FF000000"/>
      <name val="Arial"/>
      <family val="2"/>
    </font>
    <font>
      <sz val="10"/>
      <color rgb="FF000000"/>
      <name val="Arial"/>
      <family val="2"/>
    </font>
    <font>
      <u/>
      <sz val="10"/>
      <color theme="10"/>
      <name val="Arial"/>
      <family val="2"/>
    </font>
    <font>
      <sz val="8"/>
      <name val="Arial"/>
      <family val="2"/>
    </font>
    <font>
      <b/>
      <vertAlign val="superscript"/>
      <sz val="16"/>
      <color rgb="FF000000"/>
      <name val="Arial"/>
      <family val="2"/>
    </font>
    <font>
      <b/>
      <vertAlign val="superscript"/>
      <sz val="10"/>
      <color rgb="FF000000"/>
      <name val="left"/>
    </font>
    <font>
      <b/>
      <vertAlign val="superscript"/>
      <sz val="10"/>
      <color rgb="FF000000"/>
      <name val="Arial"/>
      <family val="2"/>
    </font>
    <font>
      <vertAlign val="superscript"/>
      <sz val="10"/>
      <color rgb="FF000000"/>
      <name val="Arial"/>
      <family val="2"/>
    </font>
    <font>
      <b/>
      <sz val="10"/>
      <name val="Arial"/>
      <family val="2"/>
    </font>
    <font>
      <i/>
      <sz val="8"/>
      <name val="Arial"/>
      <family val="2"/>
    </font>
    <font>
      <b/>
      <sz val="10"/>
      <color rgb="FF000000"/>
      <name val="Arial"/>
      <family val="2"/>
    </font>
    <font>
      <i/>
      <sz val="9"/>
      <color rgb="FF000000"/>
      <name val="Arial"/>
      <family val="2"/>
    </font>
    <font>
      <u/>
      <sz val="10"/>
      <color theme="10"/>
      <name val="Arial"/>
      <family val="2"/>
    </font>
    <font>
      <sz val="10"/>
      <color rgb="FF000000"/>
      <name val="Arial"/>
      <family val="2"/>
    </font>
    <font>
      <sz val="10"/>
      <name val="Arial"/>
      <family val="2"/>
    </font>
    <font>
      <u/>
      <sz val="10"/>
      <color indexed="12"/>
      <name val="Arial"/>
      <family val="2"/>
    </font>
  </fonts>
  <fills count="2">
    <fill>
      <patternFill patternType="none"/>
    </fill>
    <fill>
      <patternFill patternType="gray125"/>
    </fill>
  </fills>
  <borders count="6">
    <border>
      <left/>
      <right/>
      <top/>
      <bottom/>
      <diagonal/>
    </border>
    <border>
      <left/>
      <right/>
      <top/>
      <bottom style="thin">
        <color rgb="FF000000"/>
      </bottom>
      <diagonal/>
    </border>
    <border>
      <left/>
      <right/>
      <top style="thin">
        <color rgb="FF000000"/>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9">
    <xf numFmtId="0" fontId="0" fillId="0" borderId="0"/>
    <xf numFmtId="0" fontId="12" fillId="0" borderId="0" applyNumberFormat="0" applyFill="0" applyBorder="0" applyAlignment="0" applyProtection="0"/>
    <xf numFmtId="0" fontId="11"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9" fontId="23" fillId="0" borderId="0" applyFont="0" applyFill="0" applyBorder="0" applyAlignment="0" applyProtection="0"/>
    <xf numFmtId="0" fontId="24" fillId="0" borderId="0"/>
    <xf numFmtId="0" fontId="25" fillId="0" borderId="0" applyNumberFormat="0" applyFill="0" applyBorder="0" applyAlignment="0" applyProtection="0">
      <alignment vertical="top"/>
      <protection locked="0"/>
    </xf>
    <xf numFmtId="9" fontId="24" fillId="0" borderId="0" applyFont="0" applyFill="0" applyBorder="0" applyAlignment="0" applyProtection="0"/>
    <xf numFmtId="0" fontId="24" fillId="0" borderId="0"/>
    <xf numFmtId="9" fontId="24" fillId="0" borderId="0" applyFont="0" applyFill="0" applyBorder="0" applyAlignment="0" applyProtection="0"/>
    <xf numFmtId="0" fontId="5" fillId="0" borderId="0" applyNumberForma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1" fillId="0" borderId="0" applyFont="0" applyFill="0" applyBorder="0" applyAlignment="0" applyProtection="0"/>
  </cellStyleXfs>
  <cellXfs count="2862">
    <xf numFmtId="0" fontId="0" fillId="0" borderId="0" xfId="0"/>
    <xf numFmtId="0" fontId="4" fillId="0" borderId="0" xfId="0" applyFont="1"/>
    <xf numFmtId="0" fontId="5" fillId="0" borderId="0" xfId="0" applyFont="1" applyProtection="1">
      <protection hidden="1"/>
    </xf>
    <xf numFmtId="0" fontId="6" fillId="0" borderId="0" xfId="0" applyFont="1"/>
    <xf numFmtId="0" fontId="5" fillId="0" borderId="0" xfId="0" applyFont="1"/>
    <xf numFmtId="0" fontId="0" fillId="0" borderId="0" xfId="0" applyFont="1" applyAlignment="1">
      <alignment indent="1"/>
    </xf>
    <xf numFmtId="3" fontId="0" fillId="0" borderId="0" xfId="0" applyNumberFormat="1" applyFont="1" applyAlignment="1">
      <alignment horizontal="right"/>
    </xf>
    <xf numFmtId="3" fontId="0" fillId="0" borderId="0" xfId="0" applyNumberFormat="1" applyFont="1" applyAlignment="1">
      <alignment horizontal="right" indent="1"/>
    </xf>
    <xf numFmtId="3" fontId="6" fillId="0" borderId="0" xfId="0" applyNumberFormat="1" applyFont="1" applyAlignment="1">
      <alignment horizontal="right"/>
    </xf>
    <xf numFmtId="0" fontId="0" fillId="0" borderId="2" xfId="0" applyFont="1" applyBorder="1"/>
    <xf numFmtId="0" fontId="0" fillId="0" borderId="1" xfId="0" applyFont="1" applyBorder="1"/>
    <xf numFmtId="0" fontId="7" fillId="0" borderId="0" xfId="0" applyFont="1"/>
    <xf numFmtId="0" fontId="8" fillId="0" borderId="0" xfId="0" applyFont="1"/>
    <xf numFmtId="0" fontId="8" fillId="0" borderId="2" xfId="0" applyFont="1" applyBorder="1" applyAlignment="1">
      <alignment horizontal="right"/>
    </xf>
    <xf numFmtId="0" fontId="8" fillId="0" borderId="1" xfId="0" applyFont="1" applyBorder="1" applyAlignment="1">
      <alignment horizontal="right"/>
    </xf>
    <xf numFmtId="0" fontId="6" fillId="0" borderId="0" xfId="0" applyFont="1" applyAlignment="1">
      <alignment horizontal="right" wrapText="1"/>
    </xf>
    <xf numFmtId="0" fontId="9" fillId="0" borderId="0" xfId="0" applyFont="1"/>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0" fontId="6" fillId="0" borderId="1" xfId="0" applyFont="1" applyBorder="1" applyAlignment="1">
      <alignment horizontal="right" wrapText="1"/>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0" fontId="6" fillId="0" borderId="1" xfId="0" applyFont="1" applyBorder="1"/>
    <xf numFmtId="3" fontId="0" fillId="0" borderId="1" xfId="0" applyNumberFormat="1" applyFont="1" applyBorder="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indent="1"/>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indent="1"/>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indent="1"/>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6"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6"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indent="1"/>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indent="1"/>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indent="1"/>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5" fontId="6"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5" fontId="6"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0" fontId="6" fillId="0" borderId="0" xfId="0" applyFont="1" applyAlignment="1"/>
    <xf numFmtId="0" fontId="6" fillId="0" borderId="0" xfId="0" applyFont="1" applyAlignment="1">
      <alignment indent="1"/>
    </xf>
    <xf numFmtId="0" fontId="0" fillId="0" borderId="0" xfId="0" applyFont="1" applyAlignment="1">
      <alignment indent="2"/>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indent="1"/>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indent="1"/>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indent="1"/>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6"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6"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6"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horizontal="right"/>
    </xf>
    <xf numFmtId="0" fontId="11" fillId="0" borderId="1" xfId="0" applyFont="1" applyBorder="1" applyAlignment="1">
      <alignment horizontal="right"/>
    </xf>
    <xf numFmtId="0" fontId="0" fillId="0" borderId="0" xfId="0"/>
    <xf numFmtId="0" fontId="0" fillId="0" borderId="1" xfId="0" applyFont="1" applyBorder="1"/>
    <xf numFmtId="0" fontId="0" fillId="0" borderId="0" xfId="0"/>
    <xf numFmtId="0" fontId="10" fillId="0" borderId="0" xfId="0" applyFont="1" applyAlignment="1">
      <alignment wrapText="1"/>
    </xf>
    <xf numFmtId="0" fontId="0" fillId="0" borderId="1" xfId="0" applyFont="1" applyBorder="1"/>
    <xf numFmtId="0" fontId="13" fillId="0" borderId="0" xfId="0" applyFont="1" applyAlignment="1">
      <alignment wrapText="1"/>
    </xf>
    <xf numFmtId="0" fontId="0" fillId="0" borderId="0" xfId="0" applyAlignment="1"/>
    <xf numFmtId="0" fontId="10" fillId="0" borderId="0" xfId="0" applyFont="1" applyAlignment="1"/>
    <xf numFmtId="0" fontId="0" fillId="0" borderId="0" xfId="0"/>
    <xf numFmtId="0" fontId="0" fillId="0" borderId="0" xfId="0" applyAlignment="1"/>
    <xf numFmtId="0" fontId="5" fillId="0" borderId="0" xfId="2" applyFont="1" applyProtection="1">
      <protection hidden="1"/>
    </xf>
    <xf numFmtId="0" fontId="11" fillId="0" borderId="0" xfId="2"/>
    <xf numFmtId="0" fontId="7" fillId="0" borderId="0" xfId="2" applyFont="1"/>
    <xf numFmtId="0" fontId="8" fillId="0" borderId="0" xfId="2" applyFont="1"/>
    <xf numFmtId="0" fontId="11" fillId="0" borderId="1" xfId="2" applyFont="1" applyBorder="1"/>
    <xf numFmtId="0" fontId="8" fillId="0" borderId="1" xfId="2" applyFont="1" applyBorder="1" applyAlignment="1">
      <alignment horizontal="right"/>
    </xf>
    <xf numFmtId="0" fontId="9" fillId="0" borderId="0" xfId="2" applyFont="1"/>
    <xf numFmtId="0" fontId="6" fillId="0" borderId="1" xfId="2" applyFont="1" applyBorder="1" applyAlignment="1">
      <alignment horizontal="right" wrapText="1"/>
    </xf>
    <xf numFmtId="0" fontId="6" fillId="0" borderId="0" xfId="2" applyFont="1" applyAlignment="1">
      <alignment horizontal="right" wrapText="1"/>
    </xf>
    <xf numFmtId="0" fontId="6" fillId="0" borderId="0" xfId="2" applyFont="1" applyAlignment="1">
      <alignment indent="1"/>
    </xf>
    <xf numFmtId="3" fontId="11" fillId="0" borderId="0" xfId="2" applyNumberFormat="1" applyFont="1" applyAlignment="1">
      <alignment horizontal="right"/>
    </xf>
    <xf numFmtId="164" fontId="11" fillId="0" borderId="0" xfId="2" applyNumberFormat="1" applyFont="1" applyAlignment="1">
      <alignment horizontal="right"/>
    </xf>
    <xf numFmtId="3" fontId="6" fillId="0" borderId="0" xfId="2" applyNumberFormat="1" applyFont="1" applyAlignment="1">
      <alignment horizontal="right"/>
    </xf>
    <xf numFmtId="0" fontId="11" fillId="0" borderId="2" xfId="2" applyFont="1" applyBorder="1"/>
    <xf numFmtId="0" fontId="8" fillId="0" borderId="2" xfId="2" applyFont="1" applyBorder="1" applyAlignment="1">
      <alignment horizontal="right"/>
    </xf>
    <xf numFmtId="0" fontId="0" fillId="0" borderId="0" xfId="0"/>
    <xf numFmtId="0" fontId="0" fillId="0" borderId="0" xfId="0"/>
    <xf numFmtId="0" fontId="12" fillId="0" borderId="0" xfId="1"/>
    <xf numFmtId="0" fontId="11" fillId="0" borderId="0" xfId="0" applyFont="1" applyAlignment="1">
      <alignment indent="1"/>
    </xf>
    <xf numFmtId="0" fontId="11" fillId="0" borderId="0" xfId="2" applyFont="1" applyBorder="1"/>
    <xf numFmtId="0" fontId="6" fillId="0" borderId="0" xfId="2" applyFont="1"/>
    <xf numFmtId="0" fontId="11" fillId="0" borderId="0" xfId="2" applyFont="1" applyAlignment="1">
      <alignment indent="1"/>
    </xf>
    <xf numFmtId="3" fontId="11" fillId="0" borderId="5" xfId="2" applyNumberFormat="1" applyFont="1" applyBorder="1" applyAlignment="1">
      <alignment horizontal="right"/>
    </xf>
    <xf numFmtId="0" fontId="0" fillId="0" borderId="0" xfId="0"/>
    <xf numFmtId="1" fontId="2" fillId="0" borderId="4" xfId="5" applyNumberFormat="1" applyBorder="1" applyAlignment="1">
      <alignment horizontal="center"/>
    </xf>
    <xf numFmtId="1" fontId="18" fillId="0" borderId="5" xfId="5" applyNumberFormat="1" applyFont="1" applyBorder="1" applyAlignment="1">
      <alignment horizontal="right" wrapText="1"/>
    </xf>
    <xf numFmtId="164" fontId="11" fillId="0" borderId="0" xfId="6" applyNumberFormat="1" applyFont="1" applyAlignment="1">
      <alignment horizontal="right"/>
    </xf>
    <xf numFmtId="0" fontId="19" fillId="0" borderId="0" xfId="5" applyFont="1" applyAlignment="1">
      <alignment horizontal="right"/>
    </xf>
    <xf numFmtId="0" fontId="0" fillId="0" borderId="0" xfId="0"/>
    <xf numFmtId="0" fontId="0" fillId="0" borderId="1" xfId="0" applyFont="1" applyBorder="1"/>
    <xf numFmtId="0" fontId="11" fillId="0" borderId="0" xfId="2" applyAlignment="1"/>
    <xf numFmtId="0" fontId="20" fillId="0" borderId="0" xfId="0" applyFont="1" applyAlignment="1">
      <alignment horizontal="right" wrapText="1"/>
    </xf>
    <xf numFmtId="0" fontId="21" fillId="0" borderId="0" xfId="0" applyFont="1"/>
    <xf numFmtId="0" fontId="20" fillId="0" borderId="0" xfId="0" applyFont="1"/>
    <xf numFmtId="3" fontId="20" fillId="0" borderId="0" xfId="0" applyNumberFormat="1" applyFont="1" applyAlignment="1">
      <alignment horizontal="right"/>
    </xf>
    <xf numFmtId="0" fontId="22" fillId="0" borderId="0" xfId="0" applyFont="1" applyProtection="1">
      <protection hidden="1"/>
    </xf>
    <xf numFmtId="0" fontId="21" fillId="0" borderId="1" xfId="0" applyFont="1" applyBorder="1" applyAlignment="1">
      <alignment horizontal="right"/>
    </xf>
    <xf numFmtId="0" fontId="21" fillId="0" borderId="2" xfId="0" applyFont="1" applyBorder="1" applyAlignment="1">
      <alignment horizontal="right"/>
    </xf>
    <xf numFmtId="0" fontId="0" fillId="0" borderId="0" xfId="0"/>
    <xf numFmtId="3" fontId="0" fillId="0" borderId="4" xfId="0" applyNumberFormat="1" applyFont="1" applyBorder="1" applyAlignment="1">
      <alignment horizontal="right"/>
    </xf>
    <xf numFmtId="3" fontId="6" fillId="0" borderId="4" xfId="0" applyNumberFormat="1" applyFont="1" applyBorder="1" applyAlignment="1">
      <alignment horizontal="right"/>
    </xf>
    <xf numFmtId="164" fontId="0" fillId="0" borderId="4" xfId="7" applyNumberFormat="1" applyFont="1" applyBorder="1" applyAlignment="1">
      <alignment horizontal="right"/>
    </xf>
    <xf numFmtId="0" fontId="6" fillId="0" borderId="4" xfId="0" applyFont="1" applyBorder="1" applyAlignment="1">
      <alignment vertical="center" wrapText="1"/>
    </xf>
    <xf numFmtId="0" fontId="0" fillId="0" borderId="0" xfId="0"/>
    <xf numFmtId="0" fontId="12" fillId="0" borderId="0" xfId="1"/>
    <xf numFmtId="0" fontId="24" fillId="0" borderId="0" xfId="8" applyFont="1"/>
    <xf numFmtId="0" fontId="18" fillId="0" borderId="0" xfId="8" applyFont="1"/>
    <xf numFmtId="0" fontId="25" fillId="0" borderId="0" xfId="9" applyAlignment="1" applyProtection="1"/>
    <xf numFmtId="0" fontId="12" fillId="0" borderId="0" xfId="1" applyAlignment="1" applyProtection="1"/>
    <xf numFmtId="0" fontId="11" fillId="0" borderId="0" xfId="0" applyFont="1"/>
    <xf numFmtId="3" fontId="0" fillId="0" borderId="0" xfId="0" applyNumberFormat="1"/>
    <xf numFmtId="10" fontId="0" fillId="0" borderId="0" xfId="0" applyNumberFormat="1"/>
    <xf numFmtId="3" fontId="11" fillId="0" borderId="0" xfId="2" applyNumberFormat="1" applyFont="1" applyAlignment="1">
      <alignment horizontal="right"/>
    </xf>
    <xf numFmtId="0" fontId="11" fillId="0" borderId="0" xfId="0" applyFont="1" applyAlignment="1">
      <alignment horizontal="right"/>
    </xf>
    <xf numFmtId="3" fontId="0" fillId="0" borderId="0" xfId="0" applyNumberFormat="1" applyAlignment="1">
      <alignment horizontal="right"/>
    </xf>
    <xf numFmtId="164" fontId="0" fillId="0" borderId="0" xfId="7" applyNumberFormat="1" applyFont="1" applyAlignment="1">
      <alignment horizontal="right"/>
    </xf>
    <xf numFmtId="0" fontId="0" fillId="0" borderId="0" xfId="0" applyAlignment="1">
      <alignment horizontal="right"/>
    </xf>
    <xf numFmtId="0" fontId="5" fillId="0" borderId="0" xfId="0" applyFont="1"/>
    <xf numFmtId="0" fontId="0" fillId="0" borderId="0" xfId="0"/>
    <xf numFmtId="0" fontId="12" fillId="0" borderId="0" xfId="1"/>
    <xf numFmtId="0" fontId="10" fillId="0" borderId="0" xfId="0" applyFont="1" applyAlignment="1">
      <alignment wrapText="1"/>
    </xf>
    <xf numFmtId="0" fontId="6" fillId="0" borderId="1" xfId="0" applyFont="1" applyBorder="1" applyAlignment="1">
      <alignment horizontal="center" wrapText="1"/>
    </xf>
    <xf numFmtId="0" fontId="10" fillId="0" borderId="0" xfId="0" applyFont="1" applyAlignment="1"/>
    <xf numFmtId="0" fontId="0" fillId="0" borderId="0" xfId="0" applyAlignment="1"/>
    <xf numFmtId="0" fontId="20" fillId="0" borderId="1" xfId="0" applyFont="1" applyBorder="1" applyAlignment="1">
      <alignment horizontal="center" wrapText="1"/>
    </xf>
    <xf numFmtId="0" fontId="10" fillId="0" borderId="0" xfId="5" applyFont="1" applyAlignment="1">
      <alignment wrapText="1"/>
    </xf>
    <xf numFmtId="0" fontId="2" fillId="0" borderId="0" xfId="5"/>
    <xf numFmtId="1" fontId="18" fillId="0" borderId="3" xfId="5" applyNumberFormat="1" applyFont="1" applyBorder="1" applyAlignment="1">
      <alignment horizontal="center"/>
    </xf>
    <xf numFmtId="1" fontId="2" fillId="0" borderId="3" xfId="5" applyNumberFormat="1" applyBorder="1" applyAlignment="1">
      <alignment horizontal="center"/>
    </xf>
    <xf numFmtId="0" fontId="0" fillId="0" borderId="1" xfId="0" applyFont="1" applyBorder="1"/>
    <xf numFmtId="0" fontId="10" fillId="0" borderId="0" xfId="2" applyFont="1" applyAlignment="1">
      <alignment horizontal="left" wrapText="1"/>
    </xf>
    <xf numFmtId="0" fontId="13" fillId="0" borderId="0" xfId="0" applyFont="1" applyAlignment="1">
      <alignment horizontal="left" wrapText="1"/>
    </xf>
    <xf numFmtId="0" fontId="10" fillId="0" borderId="0" xfId="0" applyFont="1" applyAlignment="1">
      <alignment horizontal="left" wrapText="1"/>
    </xf>
    <xf numFmtId="0" fontId="13" fillId="0" borderId="0" xfId="0" applyFont="1" applyAlignment="1">
      <alignment wrapText="1"/>
    </xf>
  </cellXfs>
  <cellStyles count="19">
    <cellStyle name="Hyperlink" xfId="1" builtinId="8"/>
    <cellStyle name="Hyperlink 2" xfId="9"/>
    <cellStyle name="Hyperlink 3" xfId="13"/>
    <cellStyle name="Normal" xfId="0" builtinId="0"/>
    <cellStyle name="Normal 2" xfId="2"/>
    <cellStyle name="Normal 2 2" xfId="11"/>
    <cellStyle name="Normal 3" xfId="3"/>
    <cellStyle name="Normal 3 2" xfId="14"/>
    <cellStyle name="Normal 4" xfId="5"/>
    <cellStyle name="Normal 4 2" xfId="16"/>
    <cellStyle name="Normal 5" xfId="8"/>
    <cellStyle name="Percent" xfId="7" builtinId="5"/>
    <cellStyle name="Percent 2" xfId="4"/>
    <cellStyle name="Percent 2 2" xfId="12"/>
    <cellStyle name="Percent 2 3" xfId="15"/>
    <cellStyle name="Percent 3" xfId="6"/>
    <cellStyle name="Percent 3 2" xfId="17"/>
    <cellStyle name="Percent 4" xfId="10"/>
    <cellStyle name="Percent 5"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statistics/civil-service-statistics-202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tabSelected="1" zoomScaleNormal="100" workbookViewId="0"/>
  </sheetViews>
  <sheetFormatPr defaultColWidth="10.90625" defaultRowHeight="12.5"/>
  <sheetData>
    <row r="1" spans="1:14" ht="15.5">
      <c r="A1" s="1" t="s">
        <v>0</v>
      </c>
    </row>
    <row r="2" spans="1:14" s="2831" customFormat="1" ht="15.5">
      <c r="A2" s="1"/>
    </row>
    <row r="3" spans="1:14" s="2831" customFormat="1" ht="13">
      <c r="A3" s="2834" t="s">
        <v>841</v>
      </c>
    </row>
    <row r="4" spans="1:14" s="2831" customFormat="1">
      <c r="A4" s="2833" t="s">
        <v>843</v>
      </c>
    </row>
    <row r="5" spans="1:14" s="2831" customFormat="1">
      <c r="A5" s="2833" t="s">
        <v>873</v>
      </c>
    </row>
    <row r="6" spans="1:14" s="2831" customFormat="1">
      <c r="A6" s="2833" t="s">
        <v>842</v>
      </c>
    </row>
    <row r="7" spans="1:14">
      <c r="A7" s="2836" t="s">
        <v>844</v>
      </c>
    </row>
    <row r="8" spans="1:14" s="2831" customFormat="1">
      <c r="A8" s="2835"/>
    </row>
    <row r="9" spans="1:14" ht="13">
      <c r="A9" s="3" t="s">
        <v>1</v>
      </c>
    </row>
    <row r="10" spans="1:14" ht="13">
      <c r="A10" s="3" t="s">
        <v>2</v>
      </c>
      <c r="B10" s="3" t="s">
        <v>3</v>
      </c>
    </row>
    <row r="11" spans="1:14">
      <c r="A11" s="4" t="str">
        <f>HYPERLINK("#'Table 1'!A1", "1")</f>
        <v>1</v>
      </c>
      <c r="B11" s="2845" t="str">
        <f>HYPERLINK("#'Table 1'!A1", "Civil Service employment by responsibility level and sex")</f>
        <v>Civil Service employment by responsibility level and sex</v>
      </c>
      <c r="C11" s="2846"/>
      <c r="D11" s="2846"/>
      <c r="E11" s="2846"/>
      <c r="F11" s="2846"/>
      <c r="G11" s="2846"/>
      <c r="H11" s="2846"/>
      <c r="I11" s="2846"/>
      <c r="J11" s="2846"/>
      <c r="K11" s="2846"/>
      <c r="L11" s="2846"/>
      <c r="M11" s="2846"/>
      <c r="N11" s="2846"/>
    </row>
    <row r="12" spans="1:14">
      <c r="A12" s="4" t="str">
        <f>HYPERLINK("#'Table 2'!A1", "2")</f>
        <v>2</v>
      </c>
      <c r="B12" s="2845" t="str">
        <f>HYPERLINK("#'Table 2'!A1", "Civil Service employment by ethnicity and responsibility level")</f>
        <v>Civil Service employment by ethnicity and responsibility level</v>
      </c>
      <c r="C12" s="2846"/>
      <c r="D12" s="2846"/>
      <c r="E12" s="2846"/>
      <c r="F12" s="2846"/>
      <c r="G12" s="2846"/>
      <c r="H12" s="2846"/>
      <c r="I12" s="2846"/>
      <c r="J12" s="2846"/>
      <c r="K12" s="2846"/>
      <c r="L12" s="2846"/>
      <c r="M12" s="2846"/>
      <c r="N12" s="2846"/>
    </row>
    <row r="13" spans="1:14">
      <c r="A13" s="4" t="str">
        <f>HYPERLINK("#'Table 3'!A1", "3")</f>
        <v>3</v>
      </c>
      <c r="B13" s="2845" t="str">
        <f>HYPERLINK("#'Table 3'!A1", "Civil Service employment by disability status and responsibility level")</f>
        <v>Civil Service employment by disability status and responsibility level</v>
      </c>
      <c r="C13" s="2846"/>
      <c r="D13" s="2846"/>
      <c r="E13" s="2846"/>
      <c r="F13" s="2846"/>
      <c r="G13" s="2846"/>
      <c r="H13" s="2846"/>
      <c r="I13" s="2846"/>
      <c r="J13" s="2846"/>
      <c r="K13" s="2846"/>
      <c r="L13" s="2846"/>
      <c r="M13" s="2846"/>
      <c r="N13" s="2846"/>
    </row>
    <row r="14" spans="1:14">
      <c r="A14" s="4" t="str">
        <f>HYPERLINK("#'Table 4'!A1", "4")</f>
        <v>4</v>
      </c>
      <c r="B14" s="2845" t="str">
        <f>HYPERLINK("#'Table 4'!A1", "Civil Service employment by age band and responsibility level")</f>
        <v>Civil Service employment by age band and responsibility level</v>
      </c>
      <c r="C14" s="2846"/>
      <c r="D14" s="2846"/>
      <c r="E14" s="2846"/>
      <c r="F14" s="2846"/>
      <c r="G14" s="2846"/>
      <c r="H14" s="2846"/>
      <c r="I14" s="2846"/>
      <c r="J14" s="2846"/>
      <c r="K14" s="2846"/>
      <c r="L14" s="2846"/>
      <c r="M14" s="2846"/>
      <c r="N14" s="2846"/>
    </row>
    <row r="15" spans="1:14">
      <c r="A15" s="4" t="str">
        <f>HYPERLINK("#'Table 5'!A1", "5")</f>
        <v>5</v>
      </c>
      <c r="B15" s="2845" t="str">
        <f>HYPERLINK("#'Table 5'!A1", "Civil Service employment by national identity and responsibility level")</f>
        <v>Civil Service employment by national identity and responsibility level</v>
      </c>
      <c r="C15" s="2846"/>
      <c r="D15" s="2846"/>
      <c r="E15" s="2846"/>
      <c r="F15" s="2846"/>
      <c r="G15" s="2846"/>
      <c r="H15" s="2846"/>
      <c r="I15" s="2846"/>
      <c r="J15" s="2846"/>
      <c r="K15" s="2846"/>
      <c r="L15" s="2846"/>
      <c r="M15" s="2846"/>
      <c r="N15" s="2846"/>
    </row>
    <row r="16" spans="1:14">
      <c r="A16" s="4" t="str">
        <f>HYPERLINK("#'Table 6'!A1", "6")</f>
        <v>6</v>
      </c>
      <c r="B16" s="2845" t="str">
        <f>HYPERLINK("#'Table 6'!A1", "Civil Service employment by gross salary band and sex")</f>
        <v>Civil Service employment by gross salary band and sex</v>
      </c>
      <c r="C16" s="2846"/>
      <c r="D16" s="2846"/>
      <c r="E16" s="2846"/>
      <c r="F16" s="2846"/>
      <c r="G16" s="2846"/>
      <c r="H16" s="2846"/>
      <c r="I16" s="2846"/>
      <c r="J16" s="2846"/>
      <c r="K16" s="2846"/>
      <c r="L16" s="2846"/>
      <c r="M16" s="2846"/>
      <c r="N16" s="2846"/>
    </row>
    <row r="17" spans="1:14">
      <c r="A17" s="4" t="str">
        <f>HYPERLINK("#'Table 7'!A1", "7")</f>
        <v>7</v>
      </c>
      <c r="B17" s="2845" t="str">
        <f>HYPERLINK("#'Table 7'!A1", "Median salary for employees by responsibility level and sex")</f>
        <v>Median salary for employees by responsibility level and sex</v>
      </c>
      <c r="C17" s="2846"/>
      <c r="D17" s="2846"/>
      <c r="E17" s="2846"/>
      <c r="F17" s="2846"/>
      <c r="G17" s="2846"/>
      <c r="H17" s="2846"/>
      <c r="I17" s="2846"/>
      <c r="J17" s="2846"/>
      <c r="K17" s="2846"/>
      <c r="L17" s="2846"/>
      <c r="M17" s="2846"/>
      <c r="N17" s="2846"/>
    </row>
    <row r="18" spans="1:14">
      <c r="A18" s="4" t="str">
        <f>HYPERLINK("#'Table 8'!A1", "8")</f>
        <v>8</v>
      </c>
      <c r="B18" s="2845" t="str">
        <f>HYPERLINK("#'Table 8'!A1", "Civil Service employment; profession by government department")</f>
        <v>Civil Service employment; profession by government department</v>
      </c>
      <c r="C18" s="2846"/>
      <c r="D18" s="2846"/>
      <c r="E18" s="2846"/>
      <c r="F18" s="2846"/>
      <c r="G18" s="2846"/>
      <c r="H18" s="2846"/>
      <c r="I18" s="2846"/>
      <c r="J18" s="2846"/>
      <c r="K18" s="2846"/>
      <c r="L18" s="2846"/>
      <c r="M18" s="2846"/>
      <c r="N18" s="2846"/>
    </row>
    <row r="19" spans="1:14">
      <c r="A19" s="4" t="str">
        <f>HYPERLINK("#'Table 8A'!A1", "8A")</f>
        <v>8A</v>
      </c>
      <c r="B19" s="2845" t="str">
        <f>HYPERLINK("#'Table 8A'!A1", "Civil Service employment; profession by government department")</f>
        <v>Civil Service employment; profession by government department</v>
      </c>
      <c r="C19" s="2846"/>
      <c r="D19" s="2846"/>
      <c r="E19" s="2846"/>
      <c r="F19" s="2846"/>
      <c r="G19" s="2846"/>
      <c r="H19" s="2846"/>
      <c r="I19" s="2846"/>
      <c r="J19" s="2846"/>
      <c r="K19" s="2846"/>
      <c r="L19" s="2846"/>
      <c r="M19" s="2846"/>
      <c r="N19" s="2846"/>
    </row>
    <row r="20" spans="1:14">
      <c r="A20" s="4" t="str">
        <f>HYPERLINK("#'Table 9'!A1", "9")</f>
        <v>9</v>
      </c>
      <c r="B20" s="2845" t="str">
        <f>HYPERLINK("#'Table 9'!A1", "Entrants and leavers to the Civil Service by sex and responsibility level")</f>
        <v>Entrants and leavers to the Civil Service by sex and responsibility level</v>
      </c>
      <c r="C20" s="2846"/>
      <c r="D20" s="2846"/>
      <c r="E20" s="2846"/>
      <c r="F20" s="2846"/>
      <c r="G20" s="2846"/>
      <c r="H20" s="2846"/>
      <c r="I20" s="2846"/>
      <c r="J20" s="2846"/>
      <c r="K20" s="2846"/>
      <c r="L20" s="2846"/>
      <c r="M20" s="2846"/>
      <c r="N20" s="2846"/>
    </row>
    <row r="21" spans="1:14">
      <c r="A21" s="2805" t="str">
        <f>HYPERLINK("#'Table 10'!A1", "10")</f>
        <v>10</v>
      </c>
      <c r="B21" s="2847" t="str">
        <f>HYPERLINK("#'Table 10'!A1", "Regional distribution of Civil Service employment")</f>
        <v>Regional distribution of Civil Service employment</v>
      </c>
      <c r="C21" s="2846"/>
      <c r="D21" s="2846"/>
      <c r="E21" s="2846"/>
      <c r="F21" s="2846"/>
      <c r="G21" s="2846"/>
      <c r="H21" s="2846"/>
      <c r="I21" s="2846"/>
      <c r="J21" s="2846"/>
      <c r="K21" s="2846"/>
      <c r="L21" s="2846"/>
      <c r="M21" s="2846"/>
      <c r="N21" s="2846"/>
    </row>
    <row r="22" spans="1:14" s="2804" customFormat="1">
      <c r="A22" s="2805" t="str">
        <f>HYPERLINK("#'Table 11'!A1", "11")</f>
        <v>11</v>
      </c>
      <c r="B22" s="2805" t="str">
        <f>HYPERLINK("#'Table 11'!A1", "Civil Service employment; Reconciliation of annual and quarterly statistics")</f>
        <v>Civil Service employment; Reconciliation of annual and quarterly statistics</v>
      </c>
    </row>
    <row r="24" spans="1:14" ht="13">
      <c r="A24" s="3" t="s">
        <v>222</v>
      </c>
    </row>
    <row r="25" spans="1:14" ht="13">
      <c r="A25" s="3" t="s">
        <v>2</v>
      </c>
      <c r="B25" s="3" t="s">
        <v>3</v>
      </c>
    </row>
    <row r="26" spans="1:14">
      <c r="A26" s="4" t="str">
        <f>HYPERLINK("#'Table 12'!A1", "12")</f>
        <v>12</v>
      </c>
      <c r="B26" s="2845" t="str">
        <f>HYPERLINK("#'Table 12'!A1", "Civil Service employment; regional distribution by government department")</f>
        <v>Civil Service employment; regional distribution by government department</v>
      </c>
      <c r="C26" s="2846"/>
      <c r="D26" s="2846"/>
      <c r="E26" s="2846"/>
      <c r="F26" s="2846"/>
      <c r="G26" s="2846"/>
      <c r="H26" s="2846"/>
      <c r="I26" s="2846"/>
      <c r="J26" s="2846"/>
      <c r="K26" s="2846"/>
      <c r="L26" s="2846"/>
      <c r="M26" s="2846"/>
      <c r="N26" s="2846"/>
    </row>
    <row r="27" spans="1:14">
      <c r="A27" s="4" t="str">
        <f>HYPERLINK("#'Table 13'!A1", "13")</f>
        <v>13</v>
      </c>
      <c r="B27" s="2845" t="str">
        <f>HYPERLINK("#'Table 13'!A1", "Civil Service employment; regional distribution")</f>
        <v>Civil Service employment; regional distribution</v>
      </c>
      <c r="C27" s="2846"/>
      <c r="D27" s="2846"/>
      <c r="E27" s="2846"/>
      <c r="F27" s="2846"/>
      <c r="G27" s="2846"/>
      <c r="H27" s="2846"/>
      <c r="I27" s="2846"/>
      <c r="J27" s="2846"/>
      <c r="K27" s="2846"/>
      <c r="L27" s="2846"/>
      <c r="M27" s="2846"/>
      <c r="N27" s="2846"/>
    </row>
    <row r="28" spans="1:14">
      <c r="A28" s="4" t="str">
        <f>HYPERLINK("#'Table 14'!A1", "14")</f>
        <v>14</v>
      </c>
      <c r="B28" s="2845" t="str">
        <f>HYPERLINK("#'Table 14'!A1", "Civil Service employment; regional (NUTS 2) distribution")</f>
        <v>Civil Service employment; regional (NUTS 2) distribution</v>
      </c>
      <c r="C28" s="2846"/>
      <c r="D28" s="2846"/>
      <c r="E28" s="2846"/>
      <c r="F28" s="2846"/>
      <c r="G28" s="2846"/>
      <c r="H28" s="2846"/>
      <c r="I28" s="2846"/>
      <c r="J28" s="2846"/>
      <c r="K28" s="2846"/>
      <c r="L28" s="2846"/>
      <c r="M28" s="2846"/>
      <c r="N28" s="2846"/>
    </row>
    <row r="29" spans="1:14">
      <c r="A29" s="4" t="str">
        <f>HYPERLINK("#'Table 15'!A1", "15")</f>
        <v>15</v>
      </c>
      <c r="B29" s="2845" t="str">
        <f>HYPERLINK("#'Table 15'!A1", "Civil Service employment; regional (NUTS 3) distribution")</f>
        <v>Civil Service employment; regional (NUTS 3) distribution</v>
      </c>
      <c r="C29" s="2846"/>
      <c r="D29" s="2846"/>
      <c r="E29" s="2846"/>
      <c r="F29" s="2846"/>
      <c r="G29" s="2846"/>
      <c r="H29" s="2846"/>
      <c r="I29" s="2846"/>
      <c r="J29" s="2846"/>
      <c r="K29" s="2846"/>
      <c r="L29" s="2846"/>
      <c r="M29" s="2846"/>
      <c r="N29" s="2846"/>
    </row>
    <row r="30" spans="1:14">
      <c r="A30" s="4" t="str">
        <f>HYPERLINK("#'Table 16'!A1", "16")</f>
        <v>16</v>
      </c>
      <c r="B30" s="2845" t="str">
        <f>HYPERLINK("#'Table 16'!A1", "Civil Service employment; by region, responsibility level and sex")</f>
        <v>Civil Service employment; by region, responsibility level and sex</v>
      </c>
      <c r="C30" s="2846"/>
      <c r="D30" s="2846"/>
      <c r="E30" s="2846"/>
      <c r="F30" s="2846"/>
      <c r="G30" s="2846"/>
      <c r="H30" s="2846"/>
      <c r="I30" s="2846"/>
      <c r="J30" s="2846"/>
      <c r="K30" s="2846"/>
      <c r="L30" s="2846"/>
      <c r="M30" s="2846"/>
      <c r="N30" s="2846"/>
    </row>
    <row r="31" spans="1:14">
      <c r="A31" s="4" t="str">
        <f>HYPERLINK("#'Table 17'!A1", "17")</f>
        <v>17</v>
      </c>
      <c r="B31" s="2845" t="str">
        <f>HYPERLINK("#'Table 17'!A1", "Civil Service employment; by region, responsibility level and ethnicity")</f>
        <v>Civil Service employment; by region, responsibility level and ethnicity</v>
      </c>
      <c r="C31" s="2846"/>
      <c r="D31" s="2846"/>
      <c r="E31" s="2846"/>
      <c r="F31" s="2846"/>
      <c r="G31" s="2846"/>
      <c r="H31" s="2846"/>
      <c r="I31" s="2846"/>
      <c r="J31" s="2846"/>
      <c r="K31" s="2846"/>
      <c r="L31" s="2846"/>
      <c r="M31" s="2846"/>
      <c r="N31" s="2846"/>
    </row>
    <row r="32" spans="1:14">
      <c r="A32" s="4" t="str">
        <f>HYPERLINK("#'Table 18'!A1", "18")</f>
        <v>18</v>
      </c>
      <c r="B32" s="2845" t="str">
        <f>HYPERLINK("#'Table 18'!A1", "Civil Service employment; by region, responsibility level and disability status")</f>
        <v>Civil Service employment; by region, responsibility level and disability status</v>
      </c>
      <c r="C32" s="2846"/>
      <c r="D32" s="2846"/>
      <c r="E32" s="2846"/>
      <c r="F32" s="2846"/>
      <c r="G32" s="2846"/>
      <c r="H32" s="2846"/>
      <c r="I32" s="2846"/>
      <c r="J32" s="2846"/>
      <c r="K32" s="2846"/>
      <c r="L32" s="2846"/>
      <c r="M32" s="2846"/>
      <c r="N32" s="2846"/>
    </row>
    <row r="33" spans="1:14">
      <c r="A33" s="4" t="str">
        <f>HYPERLINK("#'Table 19'!A1", "19")</f>
        <v>19</v>
      </c>
      <c r="B33" s="2845" t="str">
        <f>HYPERLINK("#'Table 19'!A1", "Civil Service employment by region and age band")</f>
        <v>Civil Service employment by region and age band</v>
      </c>
      <c r="C33" s="2846"/>
      <c r="D33" s="2846"/>
      <c r="E33" s="2846"/>
      <c r="F33" s="2846"/>
      <c r="G33" s="2846"/>
      <c r="H33" s="2846"/>
      <c r="I33" s="2846"/>
      <c r="J33" s="2846"/>
      <c r="K33" s="2846"/>
      <c r="L33" s="2846"/>
      <c r="M33" s="2846"/>
      <c r="N33" s="2846"/>
    </row>
    <row r="35" spans="1:14" ht="13">
      <c r="A35" s="3" t="s">
        <v>444</v>
      </c>
    </row>
    <row r="36" spans="1:14" ht="13">
      <c r="A36" s="3" t="s">
        <v>2</v>
      </c>
      <c r="B36" s="3" t="s">
        <v>3</v>
      </c>
    </row>
    <row r="37" spans="1:14">
      <c r="A37" s="4" t="str">
        <f>HYPERLINK("#'Table 20'!A1", "20")</f>
        <v>20</v>
      </c>
      <c r="B37" s="2845" t="str">
        <f>HYPERLINK("#'Table 20'!A1", "Civil Service employment; responsibility level by government department")</f>
        <v>Civil Service employment; responsibility level by government department</v>
      </c>
      <c r="C37" s="2846"/>
      <c r="D37" s="2846"/>
      <c r="E37" s="2846"/>
      <c r="F37" s="2846"/>
      <c r="G37" s="2846"/>
      <c r="H37" s="2846"/>
      <c r="I37" s="2846"/>
      <c r="J37" s="2846"/>
      <c r="K37" s="2846"/>
      <c r="L37" s="2846"/>
      <c r="M37" s="2846"/>
      <c r="N37" s="2846"/>
    </row>
    <row r="38" spans="1:14">
      <c r="A38" s="4" t="str">
        <f>HYPERLINK("#'Table 21'!A1", "21")</f>
        <v>21</v>
      </c>
      <c r="B38" s="2845" t="str">
        <f>HYPERLINK("#'Table 21'!A1", "Civil Service employment; responsibility level by government department")</f>
        <v>Civil Service employment; responsibility level by government department</v>
      </c>
      <c r="C38" s="2846"/>
      <c r="D38" s="2846"/>
      <c r="E38" s="2846"/>
      <c r="F38" s="2846"/>
      <c r="G38" s="2846"/>
      <c r="H38" s="2846"/>
      <c r="I38" s="2846"/>
      <c r="J38" s="2846"/>
      <c r="K38" s="2846"/>
      <c r="L38" s="2846"/>
      <c r="M38" s="2846"/>
      <c r="N38" s="2846"/>
    </row>
    <row r="39" spans="1:14">
      <c r="A39" s="4" t="str">
        <f>HYPERLINK("#'Table 22'!A1", "22")</f>
        <v>22</v>
      </c>
      <c r="B39" s="2845" t="str">
        <f>HYPERLINK("#'Table 22'!A1", "Civil Service employment by responsibility level, government department and sex")</f>
        <v>Civil Service employment by responsibility level, government department and sex</v>
      </c>
      <c r="C39" s="2846"/>
      <c r="D39" s="2846"/>
      <c r="E39" s="2846"/>
      <c r="F39" s="2846"/>
      <c r="G39" s="2846"/>
      <c r="H39" s="2846"/>
      <c r="I39" s="2846"/>
      <c r="J39" s="2846"/>
      <c r="K39" s="2846"/>
      <c r="L39" s="2846"/>
      <c r="M39" s="2846"/>
      <c r="N39" s="2846"/>
    </row>
    <row r="40" spans="1:14">
      <c r="A40" s="4" t="str">
        <f>HYPERLINK("#'Table 23'!A1", "23")</f>
        <v>23</v>
      </c>
      <c r="B40" s="2845" t="str">
        <f>HYPERLINK("#'Table 23'!A1", "Civil Service employment by responsibility level, age band and sex")</f>
        <v>Civil Service employment by responsibility level, age band and sex</v>
      </c>
      <c r="C40" s="2846"/>
      <c r="D40" s="2846"/>
      <c r="E40" s="2846"/>
      <c r="F40" s="2846"/>
      <c r="G40" s="2846"/>
      <c r="H40" s="2846"/>
      <c r="I40" s="2846"/>
      <c r="J40" s="2846"/>
      <c r="K40" s="2846"/>
      <c r="L40" s="2846"/>
      <c r="M40" s="2846"/>
      <c r="N40" s="2846"/>
    </row>
    <row r="42" spans="1:14" ht="13">
      <c r="A42" s="3" t="s">
        <v>446</v>
      </c>
    </row>
    <row r="43" spans="1:14" ht="13">
      <c r="A43" s="3" t="s">
        <v>2</v>
      </c>
      <c r="B43" s="3" t="s">
        <v>3</v>
      </c>
    </row>
    <row r="44" spans="1:14">
      <c r="A44" s="4" t="str">
        <f>HYPERLINK("#'Table 24'!A1", "24")</f>
        <v>24</v>
      </c>
      <c r="B44" s="2845" t="str">
        <f>HYPERLINK("#'Table 24'!A1", "Mean salary for employees by responsibility level and sex")</f>
        <v>Mean salary for employees by responsibility level and sex</v>
      </c>
      <c r="C44" s="2846"/>
      <c r="D44" s="2846"/>
      <c r="E44" s="2846"/>
      <c r="F44" s="2846"/>
      <c r="G44" s="2846"/>
      <c r="H44" s="2846"/>
      <c r="I44" s="2846"/>
      <c r="J44" s="2846"/>
      <c r="K44" s="2846"/>
      <c r="L44" s="2846"/>
      <c r="M44" s="2846"/>
      <c r="N44" s="2846"/>
    </row>
    <row r="45" spans="1:14">
      <c r="A45" s="4" t="str">
        <f>HYPERLINK("#'Table 25'!A1", "25")</f>
        <v>25</v>
      </c>
      <c r="B45" s="2845" t="str">
        <f>HYPERLINK("#'Table 25'!A1", "Civil Service employment; median salary by responsibility level and government department")</f>
        <v>Civil Service employment; median salary by responsibility level and government department</v>
      </c>
      <c r="C45" s="2846"/>
      <c r="D45" s="2846"/>
      <c r="E45" s="2846"/>
      <c r="F45" s="2846"/>
      <c r="G45" s="2846"/>
      <c r="H45" s="2846"/>
      <c r="I45" s="2846"/>
      <c r="J45" s="2846"/>
      <c r="K45" s="2846"/>
      <c r="L45" s="2846"/>
      <c r="M45" s="2846"/>
      <c r="N45" s="2846"/>
    </row>
    <row r="46" spans="1:14">
      <c r="A46" s="4" t="str">
        <f>HYPERLINK("#'Table 26'!A1", "26")</f>
        <v>26</v>
      </c>
      <c r="B46" s="2845" t="str">
        <f>HYPERLINK("#'Table 26'!A1", "Civil Service employment; median salary by region and responsibility level")</f>
        <v>Civil Service employment; median salary by region and responsibility level</v>
      </c>
      <c r="C46" s="2846"/>
      <c r="D46" s="2846"/>
      <c r="E46" s="2846"/>
      <c r="F46" s="2846"/>
      <c r="G46" s="2846"/>
      <c r="H46" s="2846"/>
      <c r="I46" s="2846"/>
      <c r="J46" s="2846"/>
      <c r="K46" s="2846"/>
      <c r="L46" s="2846"/>
      <c r="M46" s="2846"/>
      <c r="N46" s="2846"/>
    </row>
    <row r="47" spans="1:14">
      <c r="A47" s="4" t="str">
        <f>HYPERLINK("#'Table 27'!A1", "27")</f>
        <v>27</v>
      </c>
      <c r="B47" s="2845" t="str">
        <f>HYPERLINK("#'Table 27'!A1", "Civil Service employment; median salary by ethnicity and responsibility level")</f>
        <v>Civil Service employment; median salary by ethnicity and responsibility level</v>
      </c>
      <c r="C47" s="2846"/>
      <c r="D47" s="2846"/>
      <c r="E47" s="2846"/>
      <c r="F47" s="2846"/>
      <c r="G47" s="2846"/>
      <c r="H47" s="2846"/>
      <c r="I47" s="2846"/>
      <c r="J47" s="2846"/>
      <c r="K47" s="2846"/>
      <c r="L47" s="2846"/>
      <c r="M47" s="2846"/>
      <c r="N47" s="2846"/>
    </row>
    <row r="48" spans="1:14">
      <c r="A48" s="4" t="str">
        <f>HYPERLINK("#'Table 28'!A1", "28")</f>
        <v>28</v>
      </c>
      <c r="B48" s="2845" t="str">
        <f>HYPERLINK("#'Table 28'!A1", "Civil Service employment; median salary by disability status and responsibility level")</f>
        <v>Civil Service employment; median salary by disability status and responsibility level</v>
      </c>
      <c r="C48" s="2846"/>
      <c r="D48" s="2846"/>
      <c r="E48" s="2846"/>
      <c r="F48" s="2846"/>
      <c r="G48" s="2846"/>
      <c r="H48" s="2846"/>
      <c r="I48" s="2846"/>
      <c r="J48" s="2846"/>
      <c r="K48" s="2846"/>
      <c r="L48" s="2846"/>
      <c r="M48" s="2846"/>
      <c r="N48" s="2846"/>
    </row>
    <row r="49" spans="1:14">
      <c r="A49" s="4" t="str">
        <f>HYPERLINK("#'Table 29'!A1", "29")</f>
        <v>29</v>
      </c>
      <c r="B49" s="2845" t="str">
        <f>HYPERLINK("#'Table 29'!A1", "Civil Service employment; median and mean salary by department and sex (full-time employees)")</f>
        <v>Civil Service employment; median and mean salary by department and sex (full-time employees)</v>
      </c>
      <c r="C49" s="2846"/>
      <c r="D49" s="2846"/>
      <c r="E49" s="2846"/>
      <c r="F49" s="2846"/>
      <c r="G49" s="2846"/>
      <c r="H49" s="2846"/>
      <c r="I49" s="2846"/>
      <c r="J49" s="2846"/>
      <c r="K49" s="2846"/>
      <c r="L49" s="2846"/>
      <c r="M49" s="2846"/>
      <c r="N49" s="2846"/>
    </row>
    <row r="50" spans="1:14">
      <c r="A50" s="4" t="str">
        <f>HYPERLINK("#'Table 30'!A1", "30")</f>
        <v>30</v>
      </c>
      <c r="B50" s="2845" t="str">
        <f>HYPERLINK("#'Table 30'!A1", "Civil Service employment; median and mean salary by department and sex (part-time employees)")</f>
        <v>Civil Service employment; median and mean salary by department and sex (part-time employees)</v>
      </c>
      <c r="C50" s="2846"/>
      <c r="D50" s="2846"/>
      <c r="E50" s="2846"/>
      <c r="F50" s="2846"/>
      <c r="G50" s="2846"/>
      <c r="H50" s="2846"/>
      <c r="I50" s="2846"/>
      <c r="J50" s="2846"/>
      <c r="K50" s="2846"/>
      <c r="L50" s="2846"/>
      <c r="M50" s="2846"/>
      <c r="N50" s="2846"/>
    </row>
    <row r="51" spans="1:14">
      <c r="A51" s="4" t="str">
        <f>HYPERLINK("#'Table 31'!A1", "31")</f>
        <v>31</v>
      </c>
      <c r="B51" s="2845" t="str">
        <f>HYPERLINK("#'Table 31'!A1", "Civil Service employment; median and mean salary by department and sex")</f>
        <v>Civil Service employment; median and mean salary by department and sex</v>
      </c>
      <c r="C51" s="2846"/>
      <c r="D51" s="2846"/>
      <c r="E51" s="2846"/>
      <c r="F51" s="2846"/>
      <c r="G51" s="2846"/>
      <c r="H51" s="2846"/>
      <c r="I51" s="2846"/>
      <c r="J51" s="2846"/>
      <c r="K51" s="2846"/>
      <c r="L51" s="2846"/>
      <c r="M51" s="2846"/>
      <c r="N51" s="2846"/>
    </row>
    <row r="52" spans="1:14">
      <c r="A52" s="4" t="str">
        <f>HYPERLINK("#'Table 32'!A1", "32")</f>
        <v>32</v>
      </c>
      <c r="B52" s="2845" t="str">
        <f>HYPERLINK("#'Table 32'!A1", "Median salary by responsibility level, government department and sex")</f>
        <v>Median salary by responsibility level, government department and sex</v>
      </c>
      <c r="C52" s="2846"/>
      <c r="D52" s="2846"/>
      <c r="E52" s="2846"/>
      <c r="F52" s="2846"/>
      <c r="G52" s="2846"/>
      <c r="H52" s="2846"/>
      <c r="I52" s="2846"/>
      <c r="J52" s="2846"/>
      <c r="K52" s="2846"/>
      <c r="L52" s="2846"/>
      <c r="M52" s="2846"/>
      <c r="N52" s="2846"/>
    </row>
    <row r="53" spans="1:14">
      <c r="A53" s="4" t="str">
        <f>HYPERLINK("#'Table 33'!A1", "33")</f>
        <v>33</v>
      </c>
      <c r="B53" s="2845" t="str">
        <f>HYPERLINK("#'Table 33'!A1", "Mean salary by responsibility level, government department and sex")</f>
        <v>Mean salary by responsibility level, government department and sex</v>
      </c>
      <c r="C53" s="2846"/>
      <c r="D53" s="2846"/>
      <c r="E53" s="2846"/>
      <c r="F53" s="2846"/>
      <c r="G53" s="2846"/>
      <c r="H53" s="2846"/>
      <c r="I53" s="2846"/>
      <c r="J53" s="2846"/>
      <c r="K53" s="2846"/>
      <c r="L53" s="2846"/>
      <c r="M53" s="2846"/>
      <c r="N53" s="2846"/>
    </row>
    <row r="54" spans="1:14">
      <c r="A54" s="4" t="str">
        <f>HYPERLINK("#'Table 34'!A1", "34")</f>
        <v>34</v>
      </c>
      <c r="B54" s="2845" t="str">
        <f>HYPERLINK("#'Table 34'!A1", "Percentage difference in median Civil Service pay by sex")</f>
        <v>Percentage difference in median Civil Service pay by sex</v>
      </c>
      <c r="C54" s="2846"/>
      <c r="D54" s="2846"/>
      <c r="E54" s="2846"/>
      <c r="F54" s="2846"/>
      <c r="G54" s="2846"/>
      <c r="H54" s="2846"/>
      <c r="I54" s="2846"/>
      <c r="J54" s="2846"/>
      <c r="K54" s="2846"/>
      <c r="L54" s="2846"/>
      <c r="M54" s="2846"/>
      <c r="N54" s="2846"/>
    </row>
    <row r="55" spans="1:14">
      <c r="A55" s="4" t="str">
        <f>HYPERLINK("#'Table 35'!A1", "35")</f>
        <v>35</v>
      </c>
      <c r="B55" s="2847" t="str">
        <f>HYPERLINK("#'Table 35'!A1", "Civil servant salaries in excess of a) £100,000 b) £150,000 and c) £200,000 per annum")</f>
        <v>Civil servant salaries in excess of a) £100,000 b) £150,000 and c) £200,000 per annum</v>
      </c>
      <c r="C55" s="2846"/>
      <c r="D55" s="2846"/>
      <c r="E55" s="2846"/>
      <c r="F55" s="2846"/>
      <c r="G55" s="2846"/>
      <c r="H55" s="2846"/>
      <c r="I55" s="2846"/>
      <c r="J55" s="2846"/>
      <c r="K55" s="2846"/>
      <c r="L55" s="2846"/>
      <c r="M55" s="2846"/>
      <c r="N55" s="2846"/>
    </row>
    <row r="57" spans="1:14" ht="13">
      <c r="A57" s="3" t="s">
        <v>456</v>
      </c>
    </row>
    <row r="58" spans="1:14" ht="13">
      <c r="A58" s="3" t="s">
        <v>2</v>
      </c>
      <c r="B58" s="3" t="s">
        <v>3</v>
      </c>
    </row>
    <row r="59" spans="1:14">
      <c r="A59" s="4" t="str">
        <f>HYPERLINK("#'Table 36'!A1", "36")</f>
        <v>36</v>
      </c>
      <c r="B59" s="2845" t="str">
        <f>HYPERLINK("#'Table 36'!A1", "Civil Service employment; Percentage of male and female employees by department")</f>
        <v>Civil Service employment; Percentage of male and female employees by department</v>
      </c>
      <c r="C59" s="2846"/>
      <c r="D59" s="2846"/>
      <c r="E59" s="2846"/>
      <c r="F59" s="2846"/>
      <c r="G59" s="2846"/>
      <c r="H59" s="2846"/>
      <c r="I59" s="2846"/>
      <c r="J59" s="2846"/>
      <c r="K59" s="2846"/>
      <c r="L59" s="2846"/>
      <c r="M59" s="2846"/>
      <c r="N59" s="2846"/>
    </row>
    <row r="60" spans="1:14">
      <c r="A60" s="4" t="str">
        <f>HYPERLINK("#'Table 37'!A1", "37")</f>
        <v>37</v>
      </c>
      <c r="B60" s="2845" t="str">
        <f>HYPERLINK("#'Table 37'!A1", "Civil Service employment by government department and ethnicity")</f>
        <v>Civil Service employment by government department and ethnicity</v>
      </c>
      <c r="C60" s="2846"/>
      <c r="D60" s="2846"/>
      <c r="E60" s="2846"/>
      <c r="F60" s="2846"/>
      <c r="G60" s="2846"/>
      <c r="H60" s="2846"/>
      <c r="I60" s="2846"/>
      <c r="J60" s="2846"/>
      <c r="K60" s="2846"/>
      <c r="L60" s="2846"/>
      <c r="M60" s="2846"/>
      <c r="N60" s="2846"/>
    </row>
    <row r="61" spans="1:14">
      <c r="A61" s="4" t="str">
        <f>HYPERLINK("#'Table 38'!A1", "38")</f>
        <v>38</v>
      </c>
      <c r="B61" s="2845" t="str">
        <f>HYPERLINK("#'Table 38'!A1", "Civil Service employment by government department and disability status")</f>
        <v>Civil Service employment by government department and disability status</v>
      </c>
      <c r="C61" s="2846"/>
      <c r="D61" s="2846"/>
      <c r="E61" s="2846"/>
      <c r="F61" s="2846"/>
      <c r="G61" s="2846"/>
      <c r="H61" s="2846"/>
      <c r="I61" s="2846"/>
      <c r="J61" s="2846"/>
      <c r="K61" s="2846"/>
      <c r="L61" s="2846"/>
      <c r="M61" s="2846"/>
      <c r="N61" s="2846"/>
    </row>
    <row r="62" spans="1:14">
      <c r="A62" s="4" t="str">
        <f>HYPERLINK("#'Table 39'!A1", "39")</f>
        <v>39</v>
      </c>
      <c r="B62" s="2845" t="str">
        <f>HYPERLINK("#'Table 39'!A1", "Civil Service employment by government department and age band")</f>
        <v>Civil Service employment by government department and age band</v>
      </c>
      <c r="C62" s="2846"/>
      <c r="D62" s="2846"/>
      <c r="E62" s="2846"/>
      <c r="F62" s="2846"/>
      <c r="G62" s="2846"/>
      <c r="H62" s="2846"/>
      <c r="I62" s="2846"/>
      <c r="J62" s="2846"/>
      <c r="K62" s="2846"/>
      <c r="L62" s="2846"/>
      <c r="M62" s="2846"/>
      <c r="N62" s="2846"/>
    </row>
    <row r="64" spans="1:14" ht="13">
      <c r="A64" s="3" t="s">
        <v>459</v>
      </c>
    </row>
    <row r="65" spans="1:14" ht="13">
      <c r="A65" s="3" t="s">
        <v>2</v>
      </c>
      <c r="B65" s="3" t="s">
        <v>3</v>
      </c>
    </row>
    <row r="66" spans="1:14">
      <c r="A66" s="4" t="str">
        <f>HYPERLINK("#'Table 40'!A1", "40")</f>
        <v>40</v>
      </c>
      <c r="B66" s="2845" t="str">
        <f>HYPERLINK("#'Table 40'!A1", "Civil Service entrants and leavers by government department and sex")</f>
        <v>Civil Service entrants and leavers by government department and sex</v>
      </c>
      <c r="C66" s="2846"/>
      <c r="D66" s="2846"/>
      <c r="E66" s="2846"/>
      <c r="F66" s="2846"/>
      <c r="G66" s="2846"/>
      <c r="H66" s="2846"/>
      <c r="I66" s="2846"/>
      <c r="J66" s="2846"/>
      <c r="K66" s="2846"/>
      <c r="L66" s="2846"/>
      <c r="M66" s="2846"/>
      <c r="N66" s="2846"/>
    </row>
    <row r="67" spans="1:14">
      <c r="A67" s="4" t="str">
        <f>HYPERLINK("#'Table 41'!A1", "41")</f>
        <v>41</v>
      </c>
      <c r="B67" s="2845" t="str">
        <f>HYPERLINK("#'Table 41'!A1", "Civil Service entrants and leavers by government department and ethnicity")</f>
        <v>Civil Service entrants and leavers by government department and ethnicity</v>
      </c>
      <c r="C67" s="2846"/>
      <c r="D67" s="2846"/>
      <c r="E67" s="2846"/>
      <c r="F67" s="2846"/>
      <c r="G67" s="2846"/>
      <c r="H67" s="2846"/>
      <c r="I67" s="2846"/>
      <c r="J67" s="2846"/>
      <c r="K67" s="2846"/>
      <c r="L67" s="2846"/>
      <c r="M67" s="2846"/>
      <c r="N67" s="2846"/>
    </row>
    <row r="68" spans="1:14">
      <c r="A68" s="4" t="str">
        <f>HYPERLINK("#'Table 42'!A1", "42")</f>
        <v>42</v>
      </c>
      <c r="B68" s="2845" t="str">
        <f>HYPERLINK("#'Table 42'!A1", "Civil Service leavers by government department and leaving cause")</f>
        <v>Civil Service leavers by government department and leaving cause</v>
      </c>
      <c r="C68" s="2846"/>
      <c r="D68" s="2846"/>
      <c r="E68" s="2846"/>
      <c r="F68" s="2846"/>
      <c r="G68" s="2846"/>
      <c r="H68" s="2846"/>
      <c r="I68" s="2846"/>
      <c r="J68" s="2846"/>
      <c r="K68" s="2846"/>
      <c r="L68" s="2846"/>
      <c r="M68" s="2846"/>
      <c r="N68" s="2846"/>
    </row>
    <row r="69" spans="1:14">
      <c r="A69" s="4" t="str">
        <f>HYPERLINK("#'Table 43'!A1", "43")</f>
        <v>43</v>
      </c>
      <c r="B69" s="2845" t="str">
        <f>HYPERLINK("#'Table 43'!A1", "Civil Service internal transfers by government department")</f>
        <v>Civil Service internal transfers by government department</v>
      </c>
      <c r="C69" s="2846"/>
      <c r="D69" s="2846"/>
      <c r="E69" s="2846"/>
      <c r="F69" s="2846"/>
      <c r="G69" s="2846"/>
      <c r="H69" s="2846"/>
      <c r="I69" s="2846"/>
      <c r="J69" s="2846"/>
      <c r="K69" s="2846"/>
      <c r="L69" s="2846"/>
      <c r="M69" s="2846"/>
      <c r="N69" s="2846"/>
    </row>
    <row r="71" spans="1:14" ht="13">
      <c r="A71" s="3" t="s">
        <v>485</v>
      </c>
    </row>
    <row r="72" spans="1:14" ht="13">
      <c r="A72" s="3" t="s">
        <v>2</v>
      </c>
      <c r="B72" s="3" t="s">
        <v>3</v>
      </c>
    </row>
    <row r="73" spans="1:14">
      <c r="A73" s="4" t="str">
        <f>HYPERLINK("#'Table 44'!A1", "44")</f>
        <v>44</v>
      </c>
      <c r="B73" s="2845" t="str">
        <f>HYPERLINK("#'Table 44'!A1", "Civil Service employment; Percentage of male and female employees working part-time by age band")</f>
        <v>Civil Service employment; Percentage of male and female employees working part-time by age band</v>
      </c>
      <c r="C73" s="2846"/>
      <c r="D73" s="2846"/>
      <c r="E73" s="2846"/>
      <c r="F73" s="2846"/>
      <c r="G73" s="2846"/>
      <c r="H73" s="2846"/>
      <c r="I73" s="2846"/>
      <c r="J73" s="2846"/>
      <c r="K73" s="2846"/>
      <c r="L73" s="2846"/>
      <c r="M73" s="2846"/>
      <c r="N73" s="2846"/>
    </row>
    <row r="74" spans="1:14">
      <c r="A74" s="4" t="str">
        <f>HYPERLINK("#'Table 45'!A1", "45")</f>
        <v>45</v>
      </c>
      <c r="B74" s="2845" t="str">
        <f>HYPERLINK("#'Table 45'!A1", "Lower quartile, median, and upper quartile of salary by profession")</f>
        <v>Lower quartile, median, and upper quartile of salary by profession</v>
      </c>
      <c r="C74" s="2846"/>
      <c r="D74" s="2846"/>
      <c r="E74" s="2846"/>
      <c r="F74" s="2846"/>
      <c r="G74" s="2846"/>
      <c r="H74" s="2846"/>
      <c r="I74" s="2846"/>
      <c r="J74" s="2846"/>
      <c r="K74" s="2846"/>
      <c r="L74" s="2846"/>
      <c r="M74" s="2846"/>
      <c r="N74" s="2846"/>
    </row>
    <row r="75" spans="1:14">
      <c r="A75" s="4" t="str">
        <f>HYPERLINK("#'Table 46'!A1", "46")</f>
        <v>46</v>
      </c>
      <c r="B75" s="2845" t="str">
        <f>HYPERLINK("#'Table 46'!A1", "Civil Service employment; percentage working part-time by department")</f>
        <v>Civil Service employment; percentage working part-time by department</v>
      </c>
      <c r="C75" s="2846"/>
      <c r="D75" s="2846"/>
      <c r="E75" s="2846"/>
      <c r="F75" s="2846"/>
      <c r="G75" s="2846"/>
      <c r="H75" s="2846"/>
      <c r="I75" s="2846"/>
      <c r="J75" s="2846"/>
      <c r="K75" s="2846"/>
      <c r="L75" s="2846"/>
      <c r="M75" s="2846"/>
      <c r="N75" s="2846"/>
    </row>
    <row r="76" spans="1:14">
      <c r="A76" s="4" t="str">
        <f>HYPERLINK("#'Table 47'!A1", "47")</f>
        <v>47</v>
      </c>
      <c r="B76" s="2845" t="str">
        <f>HYPERLINK("#'Table 47'!A1", "Civil Service employment; regional distribution by profession")</f>
        <v>Civil Service employment; regional distribution by profession</v>
      </c>
      <c r="C76" s="2846"/>
      <c r="D76" s="2846"/>
      <c r="E76" s="2846"/>
      <c r="F76" s="2846"/>
      <c r="G76" s="2846"/>
      <c r="H76" s="2846"/>
      <c r="I76" s="2846"/>
      <c r="J76" s="2846"/>
      <c r="K76" s="2846"/>
      <c r="L76" s="2846"/>
      <c r="M76" s="2846"/>
      <c r="N76" s="2846"/>
    </row>
    <row r="78" spans="1:14" ht="13">
      <c r="A78" s="3" t="s">
        <v>491</v>
      </c>
    </row>
    <row r="79" spans="1:14" ht="13">
      <c r="A79" s="3" t="s">
        <v>2</v>
      </c>
      <c r="B79" s="3" t="s">
        <v>3</v>
      </c>
    </row>
    <row r="80" spans="1:14">
      <c r="A80" s="4" t="str">
        <f>HYPERLINK("#'Table A1'!A1", "A1")</f>
        <v>A1</v>
      </c>
      <c r="B80" s="2845" t="str">
        <f>HYPERLINK("#'Table A1'!A1", "Civil Service employment by sexual orientation and department")</f>
        <v>Civil Service employment by sexual orientation and department</v>
      </c>
      <c r="C80" s="2846"/>
      <c r="D80" s="2846"/>
      <c r="E80" s="2846"/>
      <c r="F80" s="2846"/>
      <c r="G80" s="2846"/>
      <c r="H80" s="2846"/>
      <c r="I80" s="2846"/>
      <c r="J80" s="2846"/>
      <c r="K80" s="2846"/>
      <c r="L80" s="2846"/>
      <c r="M80" s="2846"/>
      <c r="N80" s="2846"/>
    </row>
    <row r="81" spans="1:14">
      <c r="A81" s="4" t="str">
        <f>HYPERLINK("#'Table A2'!A1", "A2")</f>
        <v>A2</v>
      </c>
      <c r="B81" s="2845" t="str">
        <f>HYPERLINK("#'Table A2'!A1", "Civil Service employment by sexual orientation and responsibility level")</f>
        <v>Civil Service employment by sexual orientation and responsibility level</v>
      </c>
      <c r="C81" s="2846"/>
      <c r="D81" s="2846"/>
      <c r="E81" s="2846"/>
      <c r="F81" s="2846"/>
      <c r="G81" s="2846"/>
      <c r="H81" s="2846"/>
      <c r="I81" s="2846"/>
      <c r="J81" s="2846"/>
      <c r="K81" s="2846"/>
      <c r="L81" s="2846"/>
      <c r="M81" s="2846"/>
      <c r="N81" s="2846"/>
    </row>
    <row r="82" spans="1:14">
      <c r="A82" s="4" t="str">
        <f>HYPERLINK("#'Table A3'!A1", "A3")</f>
        <v>A3</v>
      </c>
      <c r="B82" s="2845" t="str">
        <f>HYPERLINK("#'Table A3'!A1", "Civil Service employment by religion or belief and department")</f>
        <v>Civil Service employment by religion or belief and department</v>
      </c>
      <c r="C82" s="2846"/>
      <c r="D82" s="2846"/>
      <c r="E82" s="2846"/>
      <c r="F82" s="2846"/>
      <c r="G82" s="2846"/>
      <c r="H82" s="2846"/>
      <c r="I82" s="2846"/>
      <c r="J82" s="2846"/>
      <c r="K82" s="2846"/>
      <c r="L82" s="2846"/>
      <c r="M82" s="2846"/>
      <c r="N82" s="2846"/>
    </row>
    <row r="83" spans="1:14">
      <c r="A83" s="4" t="str">
        <f>HYPERLINK("#'Table A4'!A1", "A4")</f>
        <v>A4</v>
      </c>
      <c r="B83" s="2845" t="str">
        <f>HYPERLINK("#'Table A4'!A1", "Civil Service employment by religion or belief and responsibility level")</f>
        <v>Civil Service employment by religion or belief and responsibility level</v>
      </c>
      <c r="C83" s="2846"/>
      <c r="D83" s="2846"/>
      <c r="E83" s="2846"/>
      <c r="F83" s="2846"/>
      <c r="G83" s="2846"/>
      <c r="H83" s="2846"/>
      <c r="I83" s="2846"/>
      <c r="J83" s="2846"/>
      <c r="K83" s="2846"/>
      <c r="L83" s="2846"/>
      <c r="M83" s="2846"/>
      <c r="N83" s="2846"/>
    </row>
    <row r="84" spans="1:14">
      <c r="A84" s="4" t="str">
        <f>HYPERLINK("#'Table B'!A1", "B")</f>
        <v>B</v>
      </c>
      <c r="B84" s="2845" t="str">
        <f>HYPERLINK("#'Table B'!A1", "Civil Service employment; ratio of highest earner against all employees median salaries by department")</f>
        <v>Civil Service employment; ratio of highest earner against all employees median salaries by department</v>
      </c>
      <c r="C84" s="2846"/>
      <c r="D84" s="2846"/>
      <c r="E84" s="2846"/>
      <c r="F84" s="2846"/>
      <c r="G84" s="2846"/>
      <c r="H84" s="2846"/>
      <c r="I84" s="2846"/>
      <c r="J84" s="2846"/>
      <c r="K84" s="2846"/>
      <c r="L84" s="2846"/>
      <c r="M84" s="2846"/>
      <c r="N84" s="2846"/>
    </row>
    <row r="85" spans="1:14">
      <c r="A85" s="4" t="str">
        <f>HYPERLINK("#'Table D1'!A1", "D1")</f>
        <v>D1</v>
      </c>
      <c r="B85" s="2845" t="str">
        <f>HYPERLINK("#'Table D1'!A1", "Civil Service employment; Function by government department ")</f>
        <v xml:space="preserve">Civil Service employment; Function by government department </v>
      </c>
      <c r="C85" s="2846"/>
      <c r="D85" s="2846"/>
      <c r="E85" s="2846"/>
      <c r="F85" s="2846"/>
      <c r="G85" s="2846"/>
      <c r="H85" s="2846"/>
      <c r="I85" s="2846"/>
      <c r="J85" s="2846"/>
      <c r="K85" s="2846"/>
      <c r="L85" s="2846"/>
      <c r="M85" s="2846"/>
      <c r="N85" s="2846"/>
    </row>
    <row r="86" spans="1:14">
      <c r="A86" s="4" t="str">
        <f>HYPERLINK("#'Table D2'!A1", "D2")</f>
        <v>D2</v>
      </c>
      <c r="B86" s="2845" t="str">
        <f>HYPERLINK("#'Table D2'!A1", "Civil Service employment; Function by government department ")</f>
        <v xml:space="preserve">Civil Service employment; Function by government department </v>
      </c>
      <c r="C86" s="2846"/>
      <c r="D86" s="2846"/>
      <c r="E86" s="2846"/>
      <c r="F86" s="2846"/>
      <c r="G86" s="2846"/>
      <c r="H86" s="2846"/>
      <c r="I86" s="2846"/>
      <c r="J86" s="2846"/>
      <c r="K86" s="2846"/>
      <c r="L86" s="2846"/>
      <c r="M86" s="2846"/>
      <c r="N86" s="2846"/>
    </row>
    <row r="87" spans="1:14">
      <c r="A87" s="4" t="str">
        <f>HYPERLINK("#'Table D3'!A1", "D3")</f>
        <v>D3</v>
      </c>
      <c r="B87" s="2845" t="str">
        <f>HYPERLINK("#'Table D3'!A1", "Lower quartile, median, and upper quartile of salary by function")</f>
        <v>Lower quartile, median, and upper quartile of salary by function</v>
      </c>
      <c r="C87" s="2846"/>
      <c r="D87" s="2846"/>
      <c r="E87" s="2846"/>
      <c r="F87" s="2846"/>
      <c r="G87" s="2846"/>
      <c r="H87" s="2846"/>
      <c r="I87" s="2846"/>
      <c r="J87" s="2846"/>
      <c r="K87" s="2846"/>
      <c r="L87" s="2846"/>
      <c r="M87" s="2846"/>
      <c r="N87" s="2846"/>
    </row>
    <row r="88" spans="1:14">
      <c r="A88" s="4" t="str">
        <f>HYPERLINK("#'Table D4'!A1", "D4")</f>
        <v>D4</v>
      </c>
      <c r="B88" s="2845" t="str">
        <f>HYPERLINK("#'Table D4'!A1", "Civil Service employment; regional distribution by function")</f>
        <v>Civil Service employment; regional distribution by function</v>
      </c>
      <c r="C88" s="2846"/>
      <c r="D88" s="2846"/>
      <c r="E88" s="2846"/>
      <c r="F88" s="2846"/>
      <c r="G88" s="2846"/>
      <c r="H88" s="2846"/>
      <c r="I88" s="2846"/>
      <c r="J88" s="2846"/>
      <c r="K88" s="2846"/>
      <c r="L88" s="2846"/>
      <c r="M88" s="2846"/>
      <c r="N88" s="2846"/>
    </row>
    <row r="90" spans="1:14">
      <c r="A90" s="2832" t="s">
        <v>845</v>
      </c>
    </row>
  </sheetData>
  <mergeCells count="56">
    <mergeCell ref="B11:N11"/>
    <mergeCell ref="B12:N12"/>
    <mergeCell ref="B13:N13"/>
    <mergeCell ref="B14:N14"/>
    <mergeCell ref="B15:N15"/>
    <mergeCell ref="B16:N16"/>
    <mergeCell ref="B17:N17"/>
    <mergeCell ref="B18:N18"/>
    <mergeCell ref="B19:N19"/>
    <mergeCell ref="B20:N20"/>
    <mergeCell ref="B21:N21"/>
    <mergeCell ref="B26:N26"/>
    <mergeCell ref="B27:N27"/>
    <mergeCell ref="B28:N28"/>
    <mergeCell ref="B29:N29"/>
    <mergeCell ref="B30:N30"/>
    <mergeCell ref="B31:N31"/>
    <mergeCell ref="B32:N32"/>
    <mergeCell ref="B33:N33"/>
    <mergeCell ref="B37:N37"/>
    <mergeCell ref="B38:N38"/>
    <mergeCell ref="B39:N39"/>
    <mergeCell ref="B40:N40"/>
    <mergeCell ref="B44:N44"/>
    <mergeCell ref="B45:N45"/>
    <mergeCell ref="B46:N46"/>
    <mergeCell ref="B47:N47"/>
    <mergeCell ref="B48:N48"/>
    <mergeCell ref="B49:N49"/>
    <mergeCell ref="B50:N50"/>
    <mergeCell ref="B51:N51"/>
    <mergeCell ref="B52:N52"/>
    <mergeCell ref="B53:N53"/>
    <mergeCell ref="B54:N54"/>
    <mergeCell ref="B55:N55"/>
    <mergeCell ref="B59:N59"/>
    <mergeCell ref="B60:N60"/>
    <mergeCell ref="B61:N61"/>
    <mergeCell ref="B62:N62"/>
    <mergeCell ref="B66:N66"/>
    <mergeCell ref="B67:N67"/>
    <mergeCell ref="B68:N68"/>
    <mergeCell ref="B69:N69"/>
    <mergeCell ref="B73:N73"/>
    <mergeCell ref="B74:N74"/>
    <mergeCell ref="B75:N75"/>
    <mergeCell ref="B76:N76"/>
    <mergeCell ref="B80:N80"/>
    <mergeCell ref="B81:N81"/>
    <mergeCell ref="B82:N82"/>
    <mergeCell ref="B88:N88"/>
    <mergeCell ref="B83:N83"/>
    <mergeCell ref="B84:N84"/>
    <mergeCell ref="B85:N85"/>
    <mergeCell ref="B86:N86"/>
    <mergeCell ref="B87:N87"/>
  </mergeCells>
  <hyperlinks>
    <hyperlink ref="A7" r:id="rId1"/>
    <hyperlink ref="A90" location="'Full revisions list'!A1" display="Full revisions list"/>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02"/>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70.7265625" customWidth="1"/>
    <col min="3" max="33" width="14.7265625" customWidth="1"/>
    <col min="34" max="35" width="13.7265625" customWidth="1"/>
  </cols>
  <sheetData>
    <row r="1" spans="2:35">
      <c r="B1" s="2" t="str">
        <f>HYPERLINK("#'Contents'!A1", "Back to contents")</f>
        <v>Back to contents</v>
      </c>
    </row>
    <row r="2" spans="2:35" ht="22.5">
      <c r="B2" s="11" t="s">
        <v>640</v>
      </c>
    </row>
    <row r="3" spans="2:35" ht="13">
      <c r="B3" s="12" t="s">
        <v>7</v>
      </c>
    </row>
    <row r="4" spans="2:35" ht="13">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4" t="s">
        <v>204</v>
      </c>
    </row>
    <row r="5" spans="2:35" ht="55" customHeight="1">
      <c r="B5" s="16" t="s">
        <v>50</v>
      </c>
      <c r="C5" s="22" t="s">
        <v>51</v>
      </c>
      <c r="D5" s="22" t="s">
        <v>52</v>
      </c>
      <c r="E5" s="22" t="s">
        <v>53</v>
      </c>
      <c r="F5" s="22" t="s">
        <v>54</v>
      </c>
      <c r="G5" s="22" t="s">
        <v>55</v>
      </c>
      <c r="H5" s="22" t="s">
        <v>56</v>
      </c>
      <c r="I5" s="22" t="s">
        <v>57</v>
      </c>
      <c r="J5" s="22" t="s">
        <v>58</v>
      </c>
      <c r="K5" s="22" t="s">
        <v>59</v>
      </c>
      <c r="L5" s="22" t="s">
        <v>60</v>
      </c>
      <c r="M5" s="22" t="s">
        <v>61</v>
      </c>
      <c r="N5" s="22" t="s">
        <v>62</v>
      </c>
      <c r="O5" s="22" t="s">
        <v>63</v>
      </c>
      <c r="P5" s="22" t="s">
        <v>64</v>
      </c>
      <c r="Q5" s="22" t="s">
        <v>65</v>
      </c>
      <c r="R5" s="22" t="s">
        <v>66</v>
      </c>
      <c r="S5" s="22" t="s">
        <v>67</v>
      </c>
      <c r="T5" s="22" t="s">
        <v>68</v>
      </c>
      <c r="U5" s="22" t="s">
        <v>69</v>
      </c>
      <c r="V5" s="22" t="s">
        <v>70</v>
      </c>
      <c r="W5" s="22" t="s">
        <v>71</v>
      </c>
      <c r="X5" s="22" t="s">
        <v>72</v>
      </c>
      <c r="Y5" s="22" t="s">
        <v>73</v>
      </c>
      <c r="Z5" s="22" t="s">
        <v>74</v>
      </c>
      <c r="AA5" s="22" t="s">
        <v>75</v>
      </c>
      <c r="AB5" s="22" t="s">
        <v>76</v>
      </c>
      <c r="AC5" s="22" t="s">
        <v>77</v>
      </c>
      <c r="AD5" s="22" t="s">
        <v>78</v>
      </c>
      <c r="AE5" s="22" t="s">
        <v>79</v>
      </c>
      <c r="AF5" s="22" t="s">
        <v>80</v>
      </c>
      <c r="AG5" s="22" t="s">
        <v>13</v>
      </c>
      <c r="AH5" s="22" t="s">
        <v>7</v>
      </c>
      <c r="AI5" s="15"/>
    </row>
    <row r="7" spans="2:35" ht="13">
      <c r="B7" s="12" t="s">
        <v>16</v>
      </c>
    </row>
    <row r="9" spans="2:35" ht="13">
      <c r="B9" s="3" t="s">
        <v>81</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2:35">
      <c r="B10" s="5" t="s">
        <v>82</v>
      </c>
      <c r="C10" s="6">
        <v>0</v>
      </c>
      <c r="D10" s="6">
        <v>10</v>
      </c>
      <c r="E10" s="6">
        <v>0</v>
      </c>
      <c r="F10" s="6">
        <v>0</v>
      </c>
      <c r="G10" s="6">
        <v>0</v>
      </c>
      <c r="H10" s="6">
        <v>0</v>
      </c>
      <c r="I10" s="6">
        <v>0</v>
      </c>
      <c r="J10" s="6">
        <v>0</v>
      </c>
      <c r="K10" s="6">
        <v>0</v>
      </c>
      <c r="L10" s="6">
        <v>0</v>
      </c>
      <c r="M10" s="6">
        <v>0</v>
      </c>
      <c r="N10" s="6">
        <v>0</v>
      </c>
      <c r="O10" s="6">
        <v>0</v>
      </c>
      <c r="P10" s="6">
        <v>20</v>
      </c>
      <c r="Q10" s="6">
        <v>0</v>
      </c>
      <c r="R10" s="6">
        <v>0</v>
      </c>
      <c r="S10" s="6">
        <v>0</v>
      </c>
      <c r="T10" s="6">
        <v>0</v>
      </c>
      <c r="U10" s="6">
        <v>0</v>
      </c>
      <c r="V10" s="6">
        <v>10</v>
      </c>
      <c r="W10" s="6">
        <v>0</v>
      </c>
      <c r="X10" s="6">
        <v>0</v>
      </c>
      <c r="Y10" s="6">
        <v>0</v>
      </c>
      <c r="Z10" s="6">
        <v>0</v>
      </c>
      <c r="AA10" s="6">
        <v>0</v>
      </c>
      <c r="AB10" s="6">
        <v>0</v>
      </c>
      <c r="AC10" s="6">
        <v>0</v>
      </c>
      <c r="AD10" s="6">
        <v>0</v>
      </c>
      <c r="AE10" s="6">
        <v>0</v>
      </c>
      <c r="AF10" s="6">
        <v>10</v>
      </c>
      <c r="AG10" s="6">
        <v>0</v>
      </c>
      <c r="AH10" s="6">
        <v>50</v>
      </c>
      <c r="AI10" s="6"/>
    </row>
    <row r="11" spans="2:35">
      <c r="B11" s="5" t="s">
        <v>83</v>
      </c>
      <c r="C11" s="6">
        <v>20</v>
      </c>
      <c r="D11" s="6">
        <v>50</v>
      </c>
      <c r="E11" s="6">
        <v>0</v>
      </c>
      <c r="F11" s="6">
        <v>0</v>
      </c>
      <c r="G11" s="6">
        <v>120</v>
      </c>
      <c r="H11" s="6">
        <v>0</v>
      </c>
      <c r="I11" s="6">
        <v>90</v>
      </c>
      <c r="J11" s="6">
        <v>140</v>
      </c>
      <c r="K11" s="6">
        <v>0</v>
      </c>
      <c r="L11" s="6">
        <v>0</v>
      </c>
      <c r="M11" s="6">
        <v>0</v>
      </c>
      <c r="N11" s="6">
        <v>0</v>
      </c>
      <c r="O11" s="6">
        <v>0</v>
      </c>
      <c r="P11" s="6">
        <v>2960</v>
      </c>
      <c r="Q11" s="6">
        <v>0</v>
      </c>
      <c r="R11" s="6">
        <v>2820</v>
      </c>
      <c r="S11" s="6">
        <v>0</v>
      </c>
      <c r="T11" s="6">
        <v>0</v>
      </c>
      <c r="U11" s="6">
        <v>0</v>
      </c>
      <c r="V11" s="6">
        <v>40</v>
      </c>
      <c r="W11" s="6">
        <v>0</v>
      </c>
      <c r="X11" s="6">
        <v>0</v>
      </c>
      <c r="Y11" s="6">
        <v>0</v>
      </c>
      <c r="Z11" s="6">
        <v>0</v>
      </c>
      <c r="AA11" s="6">
        <v>30</v>
      </c>
      <c r="AB11" s="6">
        <v>0</v>
      </c>
      <c r="AC11" s="6">
        <v>0</v>
      </c>
      <c r="AD11" s="6">
        <v>0</v>
      </c>
      <c r="AE11" s="6">
        <v>0</v>
      </c>
      <c r="AF11" s="6">
        <v>0</v>
      </c>
      <c r="AG11" s="6">
        <v>0</v>
      </c>
      <c r="AH11" s="6">
        <v>6270</v>
      </c>
      <c r="AI11" s="6"/>
    </row>
    <row r="12" spans="2:35">
      <c r="B12" s="5" t="s">
        <v>84</v>
      </c>
      <c r="C12" s="6">
        <v>0</v>
      </c>
      <c r="D12" s="6">
        <v>0</v>
      </c>
      <c r="E12" s="6">
        <v>0</v>
      </c>
      <c r="F12" s="6">
        <v>0</v>
      </c>
      <c r="G12" s="6">
        <v>0</v>
      </c>
      <c r="H12" s="6">
        <v>0</v>
      </c>
      <c r="I12" s="6">
        <v>0</v>
      </c>
      <c r="J12" s="6">
        <v>0</v>
      </c>
      <c r="K12" s="6">
        <v>0</v>
      </c>
      <c r="L12" s="6">
        <v>0</v>
      </c>
      <c r="M12" s="6">
        <v>0</v>
      </c>
      <c r="N12" s="6">
        <v>0</v>
      </c>
      <c r="O12" s="6">
        <v>0</v>
      </c>
      <c r="P12" s="6">
        <v>10</v>
      </c>
      <c r="Q12" s="6">
        <v>0</v>
      </c>
      <c r="R12" s="6">
        <v>0</v>
      </c>
      <c r="S12" s="6">
        <v>0</v>
      </c>
      <c r="T12" s="6">
        <v>0</v>
      </c>
      <c r="U12" s="6">
        <v>0</v>
      </c>
      <c r="V12" s="6">
        <v>0</v>
      </c>
      <c r="W12" s="6">
        <v>0</v>
      </c>
      <c r="X12" s="6">
        <v>0</v>
      </c>
      <c r="Y12" s="6">
        <v>0</v>
      </c>
      <c r="Z12" s="6">
        <v>0</v>
      </c>
      <c r="AA12" s="6">
        <v>0</v>
      </c>
      <c r="AB12" s="6">
        <v>0</v>
      </c>
      <c r="AC12" s="6">
        <v>0</v>
      </c>
      <c r="AD12" s="6">
        <v>0</v>
      </c>
      <c r="AE12" s="6">
        <v>0</v>
      </c>
      <c r="AF12" s="6">
        <v>10</v>
      </c>
      <c r="AG12" s="6">
        <v>0</v>
      </c>
      <c r="AH12" s="6">
        <v>20</v>
      </c>
      <c r="AI12" s="6"/>
    </row>
    <row r="13" spans="2:35">
      <c r="B13" s="5" t="s">
        <v>85</v>
      </c>
      <c r="C13" s="6">
        <v>0</v>
      </c>
      <c r="D13" s="6">
        <v>10</v>
      </c>
      <c r="E13" s="6">
        <v>0</v>
      </c>
      <c r="F13" s="6">
        <v>0</v>
      </c>
      <c r="G13" s="6" t="s">
        <v>40</v>
      </c>
      <c r="H13" s="6">
        <v>0</v>
      </c>
      <c r="I13" s="6">
        <v>40</v>
      </c>
      <c r="J13" s="6">
        <v>60</v>
      </c>
      <c r="K13" s="6">
        <v>0</v>
      </c>
      <c r="L13" s="6">
        <v>0</v>
      </c>
      <c r="M13" s="6">
        <v>0</v>
      </c>
      <c r="N13" s="6">
        <v>0</v>
      </c>
      <c r="O13" s="6">
        <v>10</v>
      </c>
      <c r="P13" s="6">
        <v>1830</v>
      </c>
      <c r="Q13" s="6">
        <v>0</v>
      </c>
      <c r="R13" s="6" t="s">
        <v>40</v>
      </c>
      <c r="S13" s="6">
        <v>0</v>
      </c>
      <c r="T13" s="6">
        <v>0</v>
      </c>
      <c r="U13" s="6">
        <v>0</v>
      </c>
      <c r="V13" s="6">
        <v>20</v>
      </c>
      <c r="W13" s="6" t="s">
        <v>40</v>
      </c>
      <c r="X13" s="6">
        <v>0</v>
      </c>
      <c r="Y13" s="6">
        <v>0</v>
      </c>
      <c r="Z13" s="6">
        <v>0</v>
      </c>
      <c r="AA13" s="6">
        <v>0</v>
      </c>
      <c r="AB13" s="6">
        <v>0</v>
      </c>
      <c r="AC13" s="6">
        <v>0</v>
      </c>
      <c r="AD13" s="6">
        <v>0</v>
      </c>
      <c r="AE13" s="6">
        <v>0</v>
      </c>
      <c r="AF13" s="6">
        <v>370</v>
      </c>
      <c r="AG13" s="6" t="s">
        <v>40</v>
      </c>
      <c r="AH13" s="6">
        <v>2360</v>
      </c>
      <c r="AI13" s="6"/>
    </row>
    <row r="14" spans="2:35">
      <c r="B14" s="5" t="s">
        <v>86</v>
      </c>
      <c r="C14" s="6" t="s">
        <v>40</v>
      </c>
      <c r="D14" s="6">
        <v>10</v>
      </c>
      <c r="E14" s="6">
        <v>10</v>
      </c>
      <c r="F14" s="6">
        <v>270</v>
      </c>
      <c r="G14" s="6">
        <v>50</v>
      </c>
      <c r="H14" s="6">
        <v>0</v>
      </c>
      <c r="I14" s="6">
        <v>10</v>
      </c>
      <c r="J14" s="6">
        <v>10</v>
      </c>
      <c r="K14" s="6">
        <v>0</v>
      </c>
      <c r="L14" s="6">
        <v>0</v>
      </c>
      <c r="M14" s="6">
        <v>0</v>
      </c>
      <c r="N14" s="6">
        <v>0</v>
      </c>
      <c r="O14" s="6" t="s">
        <v>40</v>
      </c>
      <c r="P14" s="6">
        <v>60</v>
      </c>
      <c r="Q14" s="6">
        <v>0</v>
      </c>
      <c r="R14" s="6">
        <v>0</v>
      </c>
      <c r="S14" s="6">
        <v>0</v>
      </c>
      <c r="T14" s="6">
        <v>0</v>
      </c>
      <c r="U14" s="6">
        <v>0</v>
      </c>
      <c r="V14" s="6">
        <v>20</v>
      </c>
      <c r="W14" s="6" t="s">
        <v>40</v>
      </c>
      <c r="X14" s="6" t="s">
        <v>40</v>
      </c>
      <c r="Y14" s="6">
        <v>0</v>
      </c>
      <c r="Z14" s="6">
        <v>0</v>
      </c>
      <c r="AA14" s="6" t="s">
        <v>40</v>
      </c>
      <c r="AB14" s="6">
        <v>0</v>
      </c>
      <c r="AC14" s="6">
        <v>0</v>
      </c>
      <c r="AD14" s="6">
        <v>0</v>
      </c>
      <c r="AE14" s="6">
        <v>0</v>
      </c>
      <c r="AF14" s="6">
        <v>30</v>
      </c>
      <c r="AG14" s="6">
        <v>0</v>
      </c>
      <c r="AH14" s="6">
        <v>480</v>
      </c>
      <c r="AI14" s="6"/>
    </row>
    <row r="15" spans="2:35">
      <c r="B15" s="5"/>
    </row>
    <row r="16" spans="2:35" ht="13">
      <c r="B16" s="3" t="s">
        <v>87</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2:35">
      <c r="B17" s="5" t="s">
        <v>88</v>
      </c>
      <c r="C17" s="6">
        <v>10</v>
      </c>
      <c r="D17" s="6">
        <v>130</v>
      </c>
      <c r="E17" s="6">
        <v>0</v>
      </c>
      <c r="F17" s="6">
        <v>0</v>
      </c>
      <c r="G17" s="6">
        <v>120</v>
      </c>
      <c r="H17" s="6">
        <v>290</v>
      </c>
      <c r="I17" s="6">
        <v>170</v>
      </c>
      <c r="J17" s="6">
        <v>140</v>
      </c>
      <c r="K17" s="6">
        <v>0</v>
      </c>
      <c r="L17" s="6">
        <v>0</v>
      </c>
      <c r="M17" s="6">
        <v>0</v>
      </c>
      <c r="N17" s="6">
        <v>0</v>
      </c>
      <c r="O17" s="6">
        <v>20</v>
      </c>
      <c r="P17" s="6">
        <v>0</v>
      </c>
      <c r="Q17" s="6">
        <v>0</v>
      </c>
      <c r="R17" s="6">
        <v>520</v>
      </c>
      <c r="S17" s="6">
        <v>20</v>
      </c>
      <c r="T17" s="6">
        <v>0</v>
      </c>
      <c r="U17" s="6">
        <v>0</v>
      </c>
      <c r="V17" s="6">
        <v>3660</v>
      </c>
      <c r="W17" s="6">
        <v>70</v>
      </c>
      <c r="X17" s="6">
        <v>0</v>
      </c>
      <c r="Y17" s="6">
        <v>0</v>
      </c>
      <c r="Z17" s="6">
        <v>10</v>
      </c>
      <c r="AA17" s="6">
        <v>30</v>
      </c>
      <c r="AB17" s="6" t="s">
        <v>40</v>
      </c>
      <c r="AC17" s="6">
        <v>40</v>
      </c>
      <c r="AD17" s="6">
        <v>0</v>
      </c>
      <c r="AE17" s="6">
        <v>0</v>
      </c>
      <c r="AF17" s="6">
        <v>0</v>
      </c>
      <c r="AG17" s="6">
        <v>0</v>
      </c>
      <c r="AH17" s="6">
        <v>5210</v>
      </c>
      <c r="AI17" s="6"/>
    </row>
    <row r="18" spans="2:35">
      <c r="B18" s="5" t="s">
        <v>89</v>
      </c>
      <c r="C18" s="6">
        <v>10</v>
      </c>
      <c r="D18" s="6">
        <v>10</v>
      </c>
      <c r="E18" s="6">
        <v>0</v>
      </c>
      <c r="F18" s="6">
        <v>0</v>
      </c>
      <c r="G18" s="6">
        <v>60</v>
      </c>
      <c r="H18" s="6">
        <v>0</v>
      </c>
      <c r="I18" s="6">
        <v>20</v>
      </c>
      <c r="J18" s="6">
        <v>30</v>
      </c>
      <c r="K18" s="6">
        <v>0</v>
      </c>
      <c r="L18" s="6">
        <v>0</v>
      </c>
      <c r="M18" s="6">
        <v>0</v>
      </c>
      <c r="N18" s="6">
        <v>0</v>
      </c>
      <c r="O18" s="6">
        <v>10</v>
      </c>
      <c r="P18" s="6">
        <v>0</v>
      </c>
      <c r="Q18" s="6">
        <v>0</v>
      </c>
      <c r="R18" s="6">
        <v>840</v>
      </c>
      <c r="S18" s="6">
        <v>10</v>
      </c>
      <c r="T18" s="6">
        <v>0</v>
      </c>
      <c r="U18" s="6">
        <v>0</v>
      </c>
      <c r="V18" s="6">
        <v>10</v>
      </c>
      <c r="W18" s="6">
        <v>10</v>
      </c>
      <c r="X18" s="6">
        <v>0</v>
      </c>
      <c r="Y18" s="6">
        <v>0</v>
      </c>
      <c r="Z18" s="6">
        <v>0</v>
      </c>
      <c r="AA18" s="6">
        <v>0</v>
      </c>
      <c r="AB18" s="6">
        <v>0</v>
      </c>
      <c r="AC18" s="6">
        <v>0</v>
      </c>
      <c r="AD18" s="6">
        <v>0</v>
      </c>
      <c r="AE18" s="6">
        <v>0</v>
      </c>
      <c r="AF18" s="6">
        <v>0</v>
      </c>
      <c r="AG18" s="6">
        <v>0</v>
      </c>
      <c r="AH18" s="6">
        <v>990</v>
      </c>
      <c r="AI18" s="6"/>
    </row>
    <row r="19" spans="2:35">
      <c r="B19" s="5" t="s">
        <v>90</v>
      </c>
      <c r="C19" s="6">
        <v>10</v>
      </c>
      <c r="D19" s="6">
        <v>20</v>
      </c>
      <c r="E19" s="6">
        <v>0</v>
      </c>
      <c r="F19" s="6">
        <v>0</v>
      </c>
      <c r="G19" s="6">
        <v>250</v>
      </c>
      <c r="H19" s="6">
        <v>0</v>
      </c>
      <c r="I19" s="6">
        <v>50</v>
      </c>
      <c r="J19" s="6">
        <v>80</v>
      </c>
      <c r="K19" s="6">
        <v>0</v>
      </c>
      <c r="L19" s="6">
        <v>0</v>
      </c>
      <c r="M19" s="6">
        <v>0</v>
      </c>
      <c r="N19" s="6">
        <v>0</v>
      </c>
      <c r="O19" s="6">
        <v>10</v>
      </c>
      <c r="P19" s="6">
        <v>10</v>
      </c>
      <c r="Q19" s="6">
        <v>0</v>
      </c>
      <c r="R19" s="6">
        <v>520</v>
      </c>
      <c r="S19" s="6">
        <v>0</v>
      </c>
      <c r="T19" s="6">
        <v>0</v>
      </c>
      <c r="U19" s="6">
        <v>0</v>
      </c>
      <c r="V19" s="6">
        <v>30</v>
      </c>
      <c r="W19" s="6">
        <v>10</v>
      </c>
      <c r="X19" s="6">
        <v>10</v>
      </c>
      <c r="Y19" s="6">
        <v>0</v>
      </c>
      <c r="Z19" s="6">
        <v>0</v>
      </c>
      <c r="AA19" s="6">
        <v>10</v>
      </c>
      <c r="AB19" s="6">
        <v>0</v>
      </c>
      <c r="AC19" s="6">
        <v>0</v>
      </c>
      <c r="AD19" s="6">
        <v>0</v>
      </c>
      <c r="AE19" s="6">
        <v>0</v>
      </c>
      <c r="AF19" s="6">
        <v>20</v>
      </c>
      <c r="AG19" s="6">
        <v>0</v>
      </c>
      <c r="AH19" s="6">
        <v>1010</v>
      </c>
      <c r="AI19" s="6"/>
    </row>
    <row r="20" spans="2:35">
      <c r="B20" s="5" t="s">
        <v>91</v>
      </c>
      <c r="C20" s="6">
        <v>20</v>
      </c>
      <c r="D20" s="6">
        <v>10</v>
      </c>
      <c r="E20" s="6">
        <v>0</v>
      </c>
      <c r="F20" s="6">
        <v>250</v>
      </c>
      <c r="G20" s="6">
        <v>50</v>
      </c>
      <c r="H20" s="6">
        <v>0</v>
      </c>
      <c r="I20" s="6">
        <v>40</v>
      </c>
      <c r="J20" s="6">
        <v>40</v>
      </c>
      <c r="K20" s="6">
        <v>0</v>
      </c>
      <c r="L20" s="6">
        <v>10</v>
      </c>
      <c r="M20" s="6">
        <v>0</v>
      </c>
      <c r="N20" s="6">
        <v>0</v>
      </c>
      <c r="O20" s="6" t="s">
        <v>40</v>
      </c>
      <c r="P20" s="6">
        <v>40</v>
      </c>
      <c r="Q20" s="6">
        <v>0</v>
      </c>
      <c r="R20" s="6">
        <v>1180</v>
      </c>
      <c r="S20" s="6">
        <v>0</v>
      </c>
      <c r="T20" s="6">
        <v>0</v>
      </c>
      <c r="U20" s="6">
        <v>0</v>
      </c>
      <c r="V20" s="6">
        <v>20</v>
      </c>
      <c r="W20" s="6">
        <v>40</v>
      </c>
      <c r="X20" s="6">
        <v>0</v>
      </c>
      <c r="Y20" s="6">
        <v>0</v>
      </c>
      <c r="Z20" s="6">
        <v>0</v>
      </c>
      <c r="AA20" s="6">
        <v>0</v>
      </c>
      <c r="AB20" s="6">
        <v>0</v>
      </c>
      <c r="AC20" s="6">
        <v>20</v>
      </c>
      <c r="AD20" s="6">
        <v>0</v>
      </c>
      <c r="AE20" s="6">
        <v>0</v>
      </c>
      <c r="AF20" s="6">
        <v>0</v>
      </c>
      <c r="AG20" s="6">
        <v>0</v>
      </c>
      <c r="AH20" s="6">
        <v>1730</v>
      </c>
      <c r="AI20" s="6"/>
    </row>
    <row r="21" spans="2:35">
      <c r="B21" s="5" t="s">
        <v>92</v>
      </c>
      <c r="C21" s="6">
        <v>180</v>
      </c>
      <c r="D21" s="6">
        <v>30</v>
      </c>
      <c r="E21" s="6" t="s">
        <v>40</v>
      </c>
      <c r="F21" s="6" t="s">
        <v>40</v>
      </c>
      <c r="G21" s="6">
        <v>340</v>
      </c>
      <c r="H21" s="6">
        <v>0</v>
      </c>
      <c r="I21" s="6">
        <v>30</v>
      </c>
      <c r="J21" s="6">
        <v>70</v>
      </c>
      <c r="K21" s="6">
        <v>0</v>
      </c>
      <c r="L21" s="6">
        <v>0</v>
      </c>
      <c r="M21" s="6">
        <v>10</v>
      </c>
      <c r="N21" s="6">
        <v>0</v>
      </c>
      <c r="O21" s="6">
        <v>0</v>
      </c>
      <c r="P21" s="6">
        <v>10</v>
      </c>
      <c r="Q21" s="6">
        <v>0</v>
      </c>
      <c r="R21" s="6">
        <v>210</v>
      </c>
      <c r="S21" s="6">
        <v>0</v>
      </c>
      <c r="T21" s="6">
        <v>0</v>
      </c>
      <c r="U21" s="6">
        <v>0</v>
      </c>
      <c r="V21" s="6">
        <v>0</v>
      </c>
      <c r="W21" s="6">
        <v>190</v>
      </c>
      <c r="X21" s="6">
        <v>20</v>
      </c>
      <c r="Y21" s="6">
        <v>0</v>
      </c>
      <c r="Z21" s="6">
        <v>900</v>
      </c>
      <c r="AA21" s="6">
        <v>0</v>
      </c>
      <c r="AB21" s="6">
        <v>0</v>
      </c>
      <c r="AC21" s="6">
        <v>0</v>
      </c>
      <c r="AD21" s="6">
        <v>0</v>
      </c>
      <c r="AE21" s="6">
        <v>0</v>
      </c>
      <c r="AF21" s="6">
        <v>20</v>
      </c>
      <c r="AG21" s="6">
        <v>0</v>
      </c>
      <c r="AH21" s="6">
        <v>2000</v>
      </c>
      <c r="AI21" s="6"/>
    </row>
    <row r="22" spans="2:35">
      <c r="B22" s="5" t="s">
        <v>93</v>
      </c>
      <c r="C22" s="6">
        <v>10</v>
      </c>
      <c r="D22" s="6">
        <v>30</v>
      </c>
      <c r="E22" s="6">
        <v>0</v>
      </c>
      <c r="F22" s="6">
        <v>0</v>
      </c>
      <c r="G22" s="6">
        <v>190</v>
      </c>
      <c r="H22" s="6">
        <v>10</v>
      </c>
      <c r="I22" s="6">
        <v>20</v>
      </c>
      <c r="J22" s="6">
        <v>40</v>
      </c>
      <c r="K22" s="6">
        <v>0</v>
      </c>
      <c r="L22" s="6">
        <v>0</v>
      </c>
      <c r="M22" s="6" t="s">
        <v>40</v>
      </c>
      <c r="N22" s="6">
        <v>0</v>
      </c>
      <c r="O22" s="6">
        <v>10</v>
      </c>
      <c r="P22" s="6">
        <v>30</v>
      </c>
      <c r="Q22" s="6">
        <v>0</v>
      </c>
      <c r="R22" s="6">
        <v>600</v>
      </c>
      <c r="S22" s="6">
        <v>0</v>
      </c>
      <c r="T22" s="6">
        <v>0</v>
      </c>
      <c r="U22" s="6">
        <v>0</v>
      </c>
      <c r="V22" s="6">
        <v>100</v>
      </c>
      <c r="W22" s="6">
        <v>30</v>
      </c>
      <c r="X22" s="6">
        <v>0</v>
      </c>
      <c r="Y22" s="6">
        <v>0</v>
      </c>
      <c r="Z22" s="6">
        <v>350</v>
      </c>
      <c r="AA22" s="6" t="s">
        <v>40</v>
      </c>
      <c r="AB22" s="6" t="s">
        <v>40</v>
      </c>
      <c r="AC22" s="6">
        <v>0</v>
      </c>
      <c r="AD22" s="6">
        <v>0</v>
      </c>
      <c r="AE22" s="6">
        <v>0</v>
      </c>
      <c r="AF22" s="6" t="s">
        <v>40</v>
      </c>
      <c r="AG22" s="6">
        <v>10</v>
      </c>
      <c r="AH22" s="6">
        <v>1430</v>
      </c>
      <c r="AI22" s="6"/>
    </row>
    <row r="23" spans="2:35">
      <c r="B23" s="5" t="s">
        <v>94</v>
      </c>
      <c r="C23" s="6">
        <v>0</v>
      </c>
      <c r="D23" s="6">
        <v>10</v>
      </c>
      <c r="E23" s="6">
        <v>0</v>
      </c>
      <c r="F23" s="6">
        <v>0</v>
      </c>
      <c r="G23" s="6">
        <v>0</v>
      </c>
      <c r="H23" s="6" t="s">
        <v>40</v>
      </c>
      <c r="I23" s="6">
        <v>20</v>
      </c>
      <c r="J23" s="6">
        <v>0</v>
      </c>
      <c r="K23" s="6">
        <v>0</v>
      </c>
      <c r="L23" s="6">
        <v>0</v>
      </c>
      <c r="M23" s="6">
        <v>0</v>
      </c>
      <c r="N23" s="6">
        <v>0</v>
      </c>
      <c r="O23" s="6">
        <v>0</v>
      </c>
      <c r="P23" s="6">
        <v>0</v>
      </c>
      <c r="Q23" s="6">
        <v>0</v>
      </c>
      <c r="R23" s="6">
        <v>20</v>
      </c>
      <c r="S23" s="6">
        <v>0</v>
      </c>
      <c r="T23" s="6">
        <v>0</v>
      </c>
      <c r="U23" s="6">
        <v>0</v>
      </c>
      <c r="V23" s="6">
        <v>140</v>
      </c>
      <c r="W23" s="6">
        <v>50</v>
      </c>
      <c r="X23" s="6">
        <v>0</v>
      </c>
      <c r="Y23" s="6">
        <v>0</v>
      </c>
      <c r="Z23" s="6">
        <v>10</v>
      </c>
      <c r="AA23" s="6">
        <v>0</v>
      </c>
      <c r="AB23" s="6">
        <v>0</v>
      </c>
      <c r="AC23" s="6">
        <v>0</v>
      </c>
      <c r="AD23" s="6">
        <v>0</v>
      </c>
      <c r="AE23" s="6">
        <v>0</v>
      </c>
      <c r="AF23" s="6">
        <v>0</v>
      </c>
      <c r="AG23" s="6">
        <v>0</v>
      </c>
      <c r="AH23" s="6">
        <v>250</v>
      </c>
      <c r="AI23" s="6"/>
    </row>
    <row r="24" spans="2:35">
      <c r="B24" s="5"/>
    </row>
    <row r="25" spans="2:35" ht="13">
      <c r="B25" s="3" t="s">
        <v>95</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2:35" ht="14.5">
      <c r="B26" s="2806" t="s">
        <v>641</v>
      </c>
      <c r="C26" s="6">
        <v>0</v>
      </c>
      <c r="D26" s="6" t="s">
        <v>40</v>
      </c>
      <c r="E26" s="6">
        <v>0</v>
      </c>
      <c r="F26" s="6">
        <v>0</v>
      </c>
      <c r="G26" s="6">
        <v>10</v>
      </c>
      <c r="H26" s="6">
        <v>0</v>
      </c>
      <c r="I26" s="6" t="s">
        <v>40</v>
      </c>
      <c r="J26" s="6">
        <v>10</v>
      </c>
      <c r="K26" s="6">
        <v>0</v>
      </c>
      <c r="L26" s="6" t="s">
        <v>40</v>
      </c>
      <c r="M26" s="6">
        <v>0</v>
      </c>
      <c r="N26" s="6">
        <v>0</v>
      </c>
      <c r="O26" s="6" t="s">
        <v>40</v>
      </c>
      <c r="P26" s="6">
        <v>0</v>
      </c>
      <c r="Q26" s="6">
        <v>0</v>
      </c>
      <c r="R26" s="6">
        <v>30</v>
      </c>
      <c r="S26" s="6">
        <v>0</v>
      </c>
      <c r="T26" s="6">
        <v>0</v>
      </c>
      <c r="U26" s="6">
        <v>0</v>
      </c>
      <c r="V26" s="6">
        <v>30</v>
      </c>
      <c r="W26" s="6" t="s">
        <v>40</v>
      </c>
      <c r="X26" s="6">
        <v>0</v>
      </c>
      <c r="Y26" s="6">
        <v>0</v>
      </c>
      <c r="Z26" s="6">
        <v>0</v>
      </c>
      <c r="AA26" s="6">
        <v>0</v>
      </c>
      <c r="AB26" s="6">
        <v>0</v>
      </c>
      <c r="AC26" s="6">
        <v>0</v>
      </c>
      <c r="AD26" s="6">
        <v>0</v>
      </c>
      <c r="AE26" s="6">
        <v>0</v>
      </c>
      <c r="AF26" s="6">
        <v>40</v>
      </c>
      <c r="AG26" s="6">
        <v>9170</v>
      </c>
      <c r="AH26" s="6">
        <v>9280</v>
      </c>
      <c r="AI26" s="6"/>
    </row>
    <row r="27" spans="2:35">
      <c r="B27" s="5"/>
    </row>
    <row r="28" spans="2:35" ht="13">
      <c r="B28" s="3" t="s">
        <v>96</v>
      </c>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2:35">
      <c r="B29" s="5" t="s">
        <v>97</v>
      </c>
      <c r="C29" s="6">
        <v>360</v>
      </c>
      <c r="D29" s="6">
        <v>20</v>
      </c>
      <c r="E29" s="6">
        <v>0</v>
      </c>
      <c r="F29" s="6">
        <v>0</v>
      </c>
      <c r="G29" s="6">
        <v>110</v>
      </c>
      <c r="H29" s="6">
        <v>0</v>
      </c>
      <c r="I29" s="6">
        <v>30</v>
      </c>
      <c r="J29" s="6">
        <v>30</v>
      </c>
      <c r="K29" s="6">
        <v>0</v>
      </c>
      <c r="L29" s="6">
        <v>0</v>
      </c>
      <c r="M29" s="6">
        <v>0</v>
      </c>
      <c r="N29" s="6">
        <v>0</v>
      </c>
      <c r="O29" s="6">
        <v>0</v>
      </c>
      <c r="P29" s="6">
        <v>0</v>
      </c>
      <c r="Q29" s="6">
        <v>0</v>
      </c>
      <c r="R29" s="6">
        <v>180</v>
      </c>
      <c r="S29" s="6">
        <v>0</v>
      </c>
      <c r="T29" s="6">
        <v>0</v>
      </c>
      <c r="U29" s="6">
        <v>0</v>
      </c>
      <c r="V29" s="6">
        <v>0</v>
      </c>
      <c r="W29" s="6">
        <v>30</v>
      </c>
      <c r="X29" s="6">
        <v>0</v>
      </c>
      <c r="Y29" s="6">
        <v>0</v>
      </c>
      <c r="Z29" s="6">
        <v>0</v>
      </c>
      <c r="AA29" s="6">
        <v>0</v>
      </c>
      <c r="AB29" s="6">
        <v>0</v>
      </c>
      <c r="AC29" s="6">
        <v>0</v>
      </c>
      <c r="AD29" s="6">
        <v>0</v>
      </c>
      <c r="AE29" s="6">
        <v>0</v>
      </c>
      <c r="AF29" s="6">
        <v>0</v>
      </c>
      <c r="AG29" s="6">
        <v>10</v>
      </c>
      <c r="AH29" s="6">
        <v>760</v>
      </c>
      <c r="AI29" s="6"/>
    </row>
    <row r="30" spans="2:35">
      <c r="B30" s="5" t="s">
        <v>98</v>
      </c>
      <c r="C30" s="6" t="s">
        <v>40</v>
      </c>
      <c r="D30" s="6" t="s">
        <v>40</v>
      </c>
      <c r="E30" s="6">
        <v>0</v>
      </c>
      <c r="F30" s="6">
        <v>0</v>
      </c>
      <c r="G30" s="6" t="s">
        <v>40</v>
      </c>
      <c r="H30" s="6">
        <v>0</v>
      </c>
      <c r="I30" s="6">
        <v>30</v>
      </c>
      <c r="J30" s="6">
        <v>20</v>
      </c>
      <c r="K30" s="6">
        <v>0</v>
      </c>
      <c r="L30" s="6">
        <v>0</v>
      </c>
      <c r="M30" s="6">
        <v>0</v>
      </c>
      <c r="N30" s="6">
        <v>0</v>
      </c>
      <c r="O30" s="6">
        <v>0</v>
      </c>
      <c r="P30" s="6">
        <v>0</v>
      </c>
      <c r="Q30" s="6">
        <v>0</v>
      </c>
      <c r="R30" s="6">
        <v>30</v>
      </c>
      <c r="S30" s="6">
        <v>0</v>
      </c>
      <c r="T30" s="6">
        <v>10</v>
      </c>
      <c r="U30" s="6">
        <v>0</v>
      </c>
      <c r="V30" s="6">
        <v>0</v>
      </c>
      <c r="W30" s="6">
        <v>40</v>
      </c>
      <c r="X30" s="6">
        <v>10</v>
      </c>
      <c r="Y30" s="6">
        <v>0</v>
      </c>
      <c r="Z30" s="6">
        <v>10</v>
      </c>
      <c r="AA30" s="6">
        <v>0</v>
      </c>
      <c r="AB30" s="6">
        <v>0</v>
      </c>
      <c r="AC30" s="6">
        <v>0</v>
      </c>
      <c r="AD30" s="6">
        <v>0</v>
      </c>
      <c r="AE30" s="6">
        <v>0</v>
      </c>
      <c r="AF30" s="6">
        <v>40</v>
      </c>
      <c r="AG30" s="6">
        <v>10</v>
      </c>
      <c r="AH30" s="6">
        <v>210</v>
      </c>
      <c r="AI30" s="6"/>
    </row>
    <row r="31" spans="2:35">
      <c r="B31" s="5"/>
    </row>
    <row r="32" spans="2:35" ht="13">
      <c r="B32" s="3" t="s">
        <v>99</v>
      </c>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2:35">
      <c r="B33" s="5" t="s">
        <v>100</v>
      </c>
      <c r="C33" s="6">
        <v>0</v>
      </c>
      <c r="D33" s="6" t="s">
        <v>40</v>
      </c>
      <c r="E33" s="6">
        <v>0</v>
      </c>
      <c r="F33" s="6">
        <v>0</v>
      </c>
      <c r="G33" s="6">
        <v>0</v>
      </c>
      <c r="H33" s="6">
        <v>0</v>
      </c>
      <c r="I33" s="6">
        <v>10</v>
      </c>
      <c r="J33" s="6">
        <v>10</v>
      </c>
      <c r="K33" s="6">
        <v>0</v>
      </c>
      <c r="L33" s="6">
        <v>0</v>
      </c>
      <c r="M33" s="6">
        <v>0</v>
      </c>
      <c r="N33" s="6">
        <v>0</v>
      </c>
      <c r="O33" s="6" t="s">
        <v>40</v>
      </c>
      <c r="P33" s="6">
        <v>0</v>
      </c>
      <c r="Q33" s="6">
        <v>0</v>
      </c>
      <c r="R33" s="6">
        <v>0</v>
      </c>
      <c r="S33" s="6">
        <v>0</v>
      </c>
      <c r="T33" s="6">
        <v>0</v>
      </c>
      <c r="U33" s="6">
        <v>0</v>
      </c>
      <c r="V33" s="6">
        <v>0</v>
      </c>
      <c r="W33" s="6">
        <v>0</v>
      </c>
      <c r="X33" s="6">
        <v>0</v>
      </c>
      <c r="Y33" s="6">
        <v>0</v>
      </c>
      <c r="Z33" s="6">
        <v>0</v>
      </c>
      <c r="AA33" s="6" t="s">
        <v>40</v>
      </c>
      <c r="AB33" s="6">
        <v>0</v>
      </c>
      <c r="AC33" s="6">
        <v>0</v>
      </c>
      <c r="AD33" s="6">
        <v>0</v>
      </c>
      <c r="AE33" s="6">
        <v>0</v>
      </c>
      <c r="AF33" s="6">
        <v>170</v>
      </c>
      <c r="AG33" s="6">
        <v>0</v>
      </c>
      <c r="AH33" s="6">
        <v>200</v>
      </c>
      <c r="AI33" s="6"/>
    </row>
    <row r="34" spans="2:35">
      <c r="B34" s="5" t="s">
        <v>101</v>
      </c>
      <c r="C34" s="6">
        <v>10</v>
      </c>
      <c r="D34" s="6">
        <v>20</v>
      </c>
      <c r="E34" s="6">
        <v>0</v>
      </c>
      <c r="F34" s="6" t="s">
        <v>40</v>
      </c>
      <c r="G34" s="6">
        <v>10</v>
      </c>
      <c r="H34" s="6">
        <v>0</v>
      </c>
      <c r="I34" s="6">
        <v>30</v>
      </c>
      <c r="J34" s="6">
        <v>10</v>
      </c>
      <c r="K34" s="6">
        <v>0</v>
      </c>
      <c r="L34" s="6">
        <v>0</v>
      </c>
      <c r="M34" s="6">
        <v>0</v>
      </c>
      <c r="N34" s="6">
        <v>0</v>
      </c>
      <c r="O34" s="6" t="s">
        <v>40</v>
      </c>
      <c r="P34" s="6">
        <v>0</v>
      </c>
      <c r="Q34" s="6">
        <v>0</v>
      </c>
      <c r="R34" s="6">
        <v>0</v>
      </c>
      <c r="S34" s="6">
        <v>0</v>
      </c>
      <c r="T34" s="6">
        <v>0</v>
      </c>
      <c r="U34" s="6">
        <v>0</v>
      </c>
      <c r="V34" s="6">
        <v>0</v>
      </c>
      <c r="W34" s="6">
        <v>10</v>
      </c>
      <c r="X34" s="6" t="s">
        <v>40</v>
      </c>
      <c r="Y34" s="6">
        <v>0</v>
      </c>
      <c r="Z34" s="6">
        <v>0</v>
      </c>
      <c r="AA34" s="6" t="s">
        <v>40</v>
      </c>
      <c r="AB34" s="6">
        <v>10</v>
      </c>
      <c r="AC34" s="6">
        <v>0</v>
      </c>
      <c r="AD34" s="6">
        <v>0</v>
      </c>
      <c r="AE34" s="6">
        <v>0</v>
      </c>
      <c r="AF34" s="6">
        <v>90</v>
      </c>
      <c r="AG34" s="6">
        <v>0</v>
      </c>
      <c r="AH34" s="6">
        <v>200</v>
      </c>
      <c r="AI34" s="6"/>
    </row>
    <row r="35" spans="2:35">
      <c r="B35" s="5"/>
    </row>
    <row r="36" spans="2:35" ht="13">
      <c r="B36" s="3" t="s">
        <v>102</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row>
    <row r="37" spans="2:35">
      <c r="B37" s="5" t="s">
        <v>102</v>
      </c>
      <c r="C37" s="6" t="s">
        <v>40</v>
      </c>
      <c r="D37" s="6">
        <v>10</v>
      </c>
      <c r="E37" s="6" t="s">
        <v>40</v>
      </c>
      <c r="F37" s="6" t="s">
        <v>40</v>
      </c>
      <c r="G37" s="6">
        <v>40</v>
      </c>
      <c r="H37" s="6">
        <v>0</v>
      </c>
      <c r="I37" s="6">
        <v>10</v>
      </c>
      <c r="J37" s="6">
        <v>10</v>
      </c>
      <c r="K37" s="6">
        <v>0</v>
      </c>
      <c r="L37" s="6" t="s">
        <v>40</v>
      </c>
      <c r="M37" s="6">
        <v>0</v>
      </c>
      <c r="N37" s="6" t="s">
        <v>40</v>
      </c>
      <c r="O37" s="6" t="s">
        <v>40</v>
      </c>
      <c r="P37" s="6">
        <v>20</v>
      </c>
      <c r="Q37" s="6">
        <v>0</v>
      </c>
      <c r="R37" s="6">
        <v>50</v>
      </c>
      <c r="S37" s="6">
        <v>0</v>
      </c>
      <c r="T37" s="6">
        <v>0</v>
      </c>
      <c r="U37" s="6">
        <v>0</v>
      </c>
      <c r="V37" s="6">
        <v>10</v>
      </c>
      <c r="W37" s="6">
        <v>10</v>
      </c>
      <c r="X37" s="6">
        <v>0</v>
      </c>
      <c r="Y37" s="6">
        <v>0</v>
      </c>
      <c r="Z37" s="6">
        <v>0</v>
      </c>
      <c r="AA37" s="6" t="s">
        <v>40</v>
      </c>
      <c r="AB37" s="6">
        <v>0</v>
      </c>
      <c r="AC37" s="6">
        <v>0</v>
      </c>
      <c r="AD37" s="6">
        <v>0</v>
      </c>
      <c r="AE37" s="6">
        <v>0</v>
      </c>
      <c r="AF37" s="6">
        <v>20</v>
      </c>
      <c r="AG37" s="6">
        <v>210</v>
      </c>
      <c r="AH37" s="6">
        <v>420</v>
      </c>
      <c r="AI37" s="6"/>
    </row>
    <row r="38" spans="2:35">
      <c r="B38" s="5"/>
    </row>
    <row r="39" spans="2:35" ht="13">
      <c r="B39" s="3" t="s">
        <v>103</v>
      </c>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row>
    <row r="40" spans="2:35">
      <c r="B40" s="5" t="s">
        <v>104</v>
      </c>
      <c r="C40" s="6">
        <v>10</v>
      </c>
      <c r="D40" s="6">
        <v>100</v>
      </c>
      <c r="E40" s="6">
        <v>0</v>
      </c>
      <c r="F40" s="6">
        <v>0</v>
      </c>
      <c r="G40" s="6">
        <v>70</v>
      </c>
      <c r="H40" s="6">
        <v>80</v>
      </c>
      <c r="I40" s="6">
        <v>100</v>
      </c>
      <c r="J40" s="6">
        <v>60</v>
      </c>
      <c r="K40" s="6">
        <v>0</v>
      </c>
      <c r="L40" s="6">
        <v>0</v>
      </c>
      <c r="M40" s="6">
        <v>10</v>
      </c>
      <c r="N40" s="6">
        <v>0</v>
      </c>
      <c r="O40" s="6">
        <v>30</v>
      </c>
      <c r="P40" s="6">
        <v>0</v>
      </c>
      <c r="Q40" s="6">
        <v>0</v>
      </c>
      <c r="R40" s="6">
        <v>410</v>
      </c>
      <c r="S40" s="6" t="s">
        <v>40</v>
      </c>
      <c r="T40" s="6">
        <v>90</v>
      </c>
      <c r="U40" s="6">
        <v>0</v>
      </c>
      <c r="V40" s="6">
        <v>1240</v>
      </c>
      <c r="W40" s="6">
        <v>110</v>
      </c>
      <c r="X40" s="6">
        <v>0</v>
      </c>
      <c r="Y40" s="6">
        <v>0</v>
      </c>
      <c r="Z40" s="6" t="s">
        <v>40</v>
      </c>
      <c r="AA40" s="6" t="s">
        <v>40</v>
      </c>
      <c r="AB40" s="6">
        <v>30</v>
      </c>
      <c r="AC40" s="6">
        <v>90</v>
      </c>
      <c r="AD40" s="6">
        <v>0</v>
      </c>
      <c r="AE40" s="6">
        <v>0</v>
      </c>
      <c r="AF40" s="6">
        <v>0</v>
      </c>
      <c r="AG40" s="6">
        <v>0</v>
      </c>
      <c r="AH40" s="6">
        <v>2440</v>
      </c>
      <c r="AI40" s="6"/>
    </row>
    <row r="41" spans="2:35">
      <c r="B41" s="5" t="s">
        <v>105</v>
      </c>
      <c r="C41" s="6">
        <v>10</v>
      </c>
      <c r="D41" s="6">
        <v>10</v>
      </c>
      <c r="E41" s="6">
        <v>0</v>
      </c>
      <c r="F41" s="6">
        <v>0</v>
      </c>
      <c r="G41" s="6">
        <v>40</v>
      </c>
      <c r="H41" s="6">
        <v>0</v>
      </c>
      <c r="I41" s="6">
        <v>20</v>
      </c>
      <c r="J41" s="6">
        <v>20</v>
      </c>
      <c r="K41" s="6">
        <v>0</v>
      </c>
      <c r="L41" s="6">
        <v>0</v>
      </c>
      <c r="M41" s="6">
        <v>0</v>
      </c>
      <c r="N41" s="6">
        <v>0</v>
      </c>
      <c r="O41" s="6">
        <v>20</v>
      </c>
      <c r="P41" s="6" t="s">
        <v>40</v>
      </c>
      <c r="Q41" s="6">
        <v>0</v>
      </c>
      <c r="R41" s="6">
        <v>310</v>
      </c>
      <c r="S41" s="6" t="s">
        <v>40</v>
      </c>
      <c r="T41" s="6">
        <v>30</v>
      </c>
      <c r="U41" s="6">
        <v>300</v>
      </c>
      <c r="V41" s="6">
        <v>0</v>
      </c>
      <c r="W41" s="6">
        <v>10</v>
      </c>
      <c r="X41" s="6">
        <v>0</v>
      </c>
      <c r="Y41" s="6">
        <v>0</v>
      </c>
      <c r="Z41" s="6">
        <v>0</v>
      </c>
      <c r="AA41" s="6">
        <v>0</v>
      </c>
      <c r="AB41" s="6">
        <v>0</v>
      </c>
      <c r="AC41" s="6">
        <v>10</v>
      </c>
      <c r="AD41" s="6">
        <v>0</v>
      </c>
      <c r="AE41" s="6">
        <v>0</v>
      </c>
      <c r="AF41" s="6">
        <v>0</v>
      </c>
      <c r="AG41" s="6">
        <v>0</v>
      </c>
      <c r="AH41" s="6">
        <v>780</v>
      </c>
      <c r="AI41" s="6"/>
    </row>
    <row r="42" spans="2:35">
      <c r="B42" s="5" t="s">
        <v>106</v>
      </c>
      <c r="C42" s="6" t="s">
        <v>40</v>
      </c>
      <c r="D42" s="6" t="s">
        <v>40</v>
      </c>
      <c r="E42" s="6">
        <v>0</v>
      </c>
      <c r="F42" s="6">
        <v>0</v>
      </c>
      <c r="G42" s="6" t="s">
        <v>40</v>
      </c>
      <c r="H42" s="6">
        <v>0</v>
      </c>
      <c r="I42" s="6" t="s">
        <v>40</v>
      </c>
      <c r="J42" s="6" t="s">
        <v>40</v>
      </c>
      <c r="K42" s="6">
        <v>0</v>
      </c>
      <c r="L42" s="6">
        <v>0</v>
      </c>
      <c r="M42" s="6">
        <v>0</v>
      </c>
      <c r="N42" s="6">
        <v>0</v>
      </c>
      <c r="O42" s="6">
        <v>0</v>
      </c>
      <c r="P42" s="6">
        <v>0</v>
      </c>
      <c r="Q42" s="6">
        <v>0</v>
      </c>
      <c r="R42" s="6">
        <v>20</v>
      </c>
      <c r="S42" s="6">
        <v>0</v>
      </c>
      <c r="T42" s="6">
        <v>0</v>
      </c>
      <c r="U42" s="6">
        <v>0</v>
      </c>
      <c r="V42" s="6">
        <v>0</v>
      </c>
      <c r="W42" s="6" t="s">
        <v>40</v>
      </c>
      <c r="X42" s="6" t="s">
        <v>40</v>
      </c>
      <c r="Y42" s="6">
        <v>0</v>
      </c>
      <c r="Z42" s="6">
        <v>0</v>
      </c>
      <c r="AA42" s="6">
        <v>0</v>
      </c>
      <c r="AB42" s="6">
        <v>0</v>
      </c>
      <c r="AC42" s="6">
        <v>0</v>
      </c>
      <c r="AD42" s="6">
        <v>0</v>
      </c>
      <c r="AE42" s="6">
        <v>0</v>
      </c>
      <c r="AF42" s="6">
        <v>0</v>
      </c>
      <c r="AG42" s="6">
        <v>0</v>
      </c>
      <c r="AH42" s="6">
        <v>40</v>
      </c>
      <c r="AI42" s="6"/>
    </row>
    <row r="43" spans="2:35">
      <c r="B43" s="5"/>
    </row>
    <row r="44" spans="2:35" ht="13">
      <c r="B44" s="3" t="s">
        <v>107</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row>
    <row r="45" spans="2:35">
      <c r="B45" s="5" t="s">
        <v>107</v>
      </c>
      <c r="C45" s="6">
        <v>10</v>
      </c>
      <c r="D45" s="6">
        <v>30</v>
      </c>
      <c r="E45" s="6">
        <v>20</v>
      </c>
      <c r="F45" s="6">
        <v>0</v>
      </c>
      <c r="G45" s="6">
        <v>60</v>
      </c>
      <c r="H45" s="6">
        <v>90</v>
      </c>
      <c r="I45" s="6">
        <v>0</v>
      </c>
      <c r="J45" s="6">
        <v>40</v>
      </c>
      <c r="K45" s="6">
        <v>0</v>
      </c>
      <c r="L45" s="6">
        <v>30</v>
      </c>
      <c r="M45" s="6">
        <v>0</v>
      </c>
      <c r="N45" s="6">
        <v>0</v>
      </c>
      <c r="O45" s="6">
        <v>10</v>
      </c>
      <c r="P45" s="6">
        <v>120</v>
      </c>
      <c r="Q45" s="6">
        <v>0</v>
      </c>
      <c r="R45" s="6">
        <v>0</v>
      </c>
      <c r="S45" s="6">
        <v>0</v>
      </c>
      <c r="T45" s="6">
        <v>0</v>
      </c>
      <c r="U45" s="6">
        <v>0</v>
      </c>
      <c r="V45" s="6">
        <v>30</v>
      </c>
      <c r="W45" s="6">
        <v>360</v>
      </c>
      <c r="X45" s="6" t="s">
        <v>40</v>
      </c>
      <c r="Y45" s="6">
        <v>0</v>
      </c>
      <c r="Z45" s="6">
        <v>0</v>
      </c>
      <c r="AA45" s="6" t="s">
        <v>40</v>
      </c>
      <c r="AB45" s="6">
        <v>0</v>
      </c>
      <c r="AC45" s="6">
        <v>10</v>
      </c>
      <c r="AD45" s="6">
        <v>0</v>
      </c>
      <c r="AE45" s="6">
        <v>0</v>
      </c>
      <c r="AF45" s="6">
        <v>0</v>
      </c>
      <c r="AG45" s="6">
        <v>0</v>
      </c>
      <c r="AH45" s="6">
        <v>820</v>
      </c>
      <c r="AI45" s="6"/>
    </row>
    <row r="46" spans="2:35">
      <c r="B46" s="5"/>
    </row>
    <row r="47" spans="2:35" ht="13">
      <c r="B47" s="3" t="s">
        <v>108</v>
      </c>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row>
    <row r="48" spans="2:35">
      <c r="B48" s="5" t="s">
        <v>109</v>
      </c>
      <c r="C48" s="6">
        <v>20</v>
      </c>
      <c r="D48" s="6">
        <v>40</v>
      </c>
      <c r="E48" s="6">
        <v>10</v>
      </c>
      <c r="F48" s="6" t="s">
        <v>40</v>
      </c>
      <c r="G48" s="6">
        <v>20</v>
      </c>
      <c r="H48" s="6">
        <v>70</v>
      </c>
      <c r="I48" s="6">
        <v>70</v>
      </c>
      <c r="J48" s="6">
        <v>60</v>
      </c>
      <c r="K48" s="6">
        <v>0</v>
      </c>
      <c r="L48" s="6" t="s">
        <v>40</v>
      </c>
      <c r="M48" s="6">
        <v>0</v>
      </c>
      <c r="N48" s="6">
        <v>10</v>
      </c>
      <c r="O48" s="6" t="s">
        <v>40</v>
      </c>
      <c r="P48" s="6">
        <v>0</v>
      </c>
      <c r="Q48" s="6">
        <v>0</v>
      </c>
      <c r="R48" s="6">
        <v>10</v>
      </c>
      <c r="S48" s="6">
        <v>20</v>
      </c>
      <c r="T48" s="6">
        <v>0</v>
      </c>
      <c r="U48" s="6">
        <v>0</v>
      </c>
      <c r="V48" s="6">
        <v>1060</v>
      </c>
      <c r="W48" s="6">
        <v>210</v>
      </c>
      <c r="X48" s="6">
        <v>10</v>
      </c>
      <c r="Y48" s="6">
        <v>0</v>
      </c>
      <c r="Z48" s="6" t="s">
        <v>40</v>
      </c>
      <c r="AA48" s="6" t="s">
        <v>40</v>
      </c>
      <c r="AB48" s="6">
        <v>30</v>
      </c>
      <c r="AC48" s="6">
        <v>20</v>
      </c>
      <c r="AD48" s="6">
        <v>0</v>
      </c>
      <c r="AE48" s="6">
        <v>0</v>
      </c>
      <c r="AF48" s="6">
        <v>90</v>
      </c>
      <c r="AG48" s="6">
        <v>0</v>
      </c>
      <c r="AH48" s="6">
        <v>1750</v>
      </c>
      <c r="AI48" s="6"/>
    </row>
    <row r="49" spans="2:35">
      <c r="B49" s="5"/>
    </row>
    <row r="50" spans="2:35" ht="13">
      <c r="B50" s="3" t="s">
        <v>110</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row>
    <row r="51" spans="2:35">
      <c r="B51" s="5" t="s">
        <v>111</v>
      </c>
      <c r="C51" s="6">
        <v>820</v>
      </c>
      <c r="D51" s="6">
        <v>520</v>
      </c>
      <c r="E51" s="6">
        <v>0</v>
      </c>
      <c r="F51" s="6">
        <v>0</v>
      </c>
      <c r="G51" s="6">
        <v>680</v>
      </c>
      <c r="H51" s="6">
        <v>30</v>
      </c>
      <c r="I51" s="6">
        <v>1540</v>
      </c>
      <c r="J51" s="6">
        <v>1570</v>
      </c>
      <c r="K51" s="6">
        <v>0</v>
      </c>
      <c r="L51" s="6">
        <v>830</v>
      </c>
      <c r="M51" s="6">
        <v>130</v>
      </c>
      <c r="N51" s="6">
        <v>0</v>
      </c>
      <c r="O51" s="6">
        <v>660</v>
      </c>
      <c r="P51" s="6">
        <v>30</v>
      </c>
      <c r="Q51" s="6">
        <v>1490</v>
      </c>
      <c r="R51" s="6">
        <v>630</v>
      </c>
      <c r="S51" s="6">
        <v>80</v>
      </c>
      <c r="T51" s="6">
        <v>10</v>
      </c>
      <c r="U51" s="6">
        <v>0</v>
      </c>
      <c r="V51" s="6">
        <v>1040</v>
      </c>
      <c r="W51" s="6">
        <v>4510</v>
      </c>
      <c r="X51" s="6">
        <v>2370</v>
      </c>
      <c r="Y51" s="6">
        <v>20</v>
      </c>
      <c r="Z51" s="6">
        <v>1780</v>
      </c>
      <c r="AA51" s="6">
        <v>5910</v>
      </c>
      <c r="AB51" s="6">
        <v>0</v>
      </c>
      <c r="AC51" s="6">
        <v>160</v>
      </c>
      <c r="AD51" s="6">
        <v>0</v>
      </c>
      <c r="AE51" s="6">
        <v>0</v>
      </c>
      <c r="AF51" s="6">
        <v>10130</v>
      </c>
      <c r="AG51" s="6">
        <v>1480</v>
      </c>
      <c r="AH51" s="6">
        <v>36430</v>
      </c>
      <c r="AI51" s="6"/>
    </row>
    <row r="52" spans="2:35">
      <c r="B52" s="5" t="s">
        <v>112</v>
      </c>
      <c r="C52" s="6">
        <v>70</v>
      </c>
      <c r="D52" s="6">
        <v>20</v>
      </c>
      <c r="E52" s="6">
        <v>50</v>
      </c>
      <c r="F52" s="6">
        <v>0</v>
      </c>
      <c r="G52" s="6">
        <v>120</v>
      </c>
      <c r="H52" s="6" t="s">
        <v>40</v>
      </c>
      <c r="I52" s="6">
        <v>10</v>
      </c>
      <c r="J52" s="6">
        <v>70</v>
      </c>
      <c r="K52" s="6">
        <v>0</v>
      </c>
      <c r="L52" s="6" t="s">
        <v>40</v>
      </c>
      <c r="M52" s="6" t="s">
        <v>40</v>
      </c>
      <c r="N52" s="6">
        <v>0</v>
      </c>
      <c r="O52" s="6">
        <v>40</v>
      </c>
      <c r="P52" s="6">
        <v>10</v>
      </c>
      <c r="Q52" s="6" t="s">
        <v>40</v>
      </c>
      <c r="R52" s="6">
        <v>360</v>
      </c>
      <c r="S52" s="6">
        <v>470</v>
      </c>
      <c r="T52" s="6">
        <v>0</v>
      </c>
      <c r="U52" s="6">
        <v>0</v>
      </c>
      <c r="V52" s="6">
        <v>0</v>
      </c>
      <c r="W52" s="6">
        <v>430</v>
      </c>
      <c r="X52" s="6">
        <v>40</v>
      </c>
      <c r="Y52" s="6">
        <v>20</v>
      </c>
      <c r="Z52" s="6">
        <v>2420</v>
      </c>
      <c r="AA52" s="6">
        <v>60</v>
      </c>
      <c r="AB52" s="6">
        <v>0</v>
      </c>
      <c r="AC52" s="6">
        <v>10</v>
      </c>
      <c r="AD52" s="6">
        <v>0</v>
      </c>
      <c r="AE52" s="6" t="s">
        <v>40</v>
      </c>
      <c r="AF52" s="6" t="s">
        <v>40</v>
      </c>
      <c r="AG52" s="6">
        <v>0</v>
      </c>
      <c r="AH52" s="6">
        <v>4220</v>
      </c>
      <c r="AI52" s="6"/>
    </row>
    <row r="53" spans="2:35">
      <c r="B53" s="5" t="s">
        <v>786</v>
      </c>
      <c r="C53" s="6">
        <v>20</v>
      </c>
      <c r="D53" s="6" t="s">
        <v>40</v>
      </c>
      <c r="E53" s="6">
        <v>0</v>
      </c>
      <c r="F53" s="6">
        <v>0</v>
      </c>
      <c r="G53" s="6">
        <v>10</v>
      </c>
      <c r="H53" s="6">
        <v>0</v>
      </c>
      <c r="I53" s="6">
        <v>10</v>
      </c>
      <c r="J53" s="6">
        <v>10</v>
      </c>
      <c r="K53" s="6">
        <v>0</v>
      </c>
      <c r="L53" s="6">
        <v>0</v>
      </c>
      <c r="M53" s="6">
        <v>0</v>
      </c>
      <c r="N53" s="6">
        <v>0</v>
      </c>
      <c r="O53" s="6" t="s">
        <v>40</v>
      </c>
      <c r="P53" s="6">
        <v>0</v>
      </c>
      <c r="Q53" s="6">
        <v>20</v>
      </c>
      <c r="R53" s="6">
        <v>60</v>
      </c>
      <c r="S53" s="6">
        <v>0</v>
      </c>
      <c r="T53" s="6">
        <v>0</v>
      </c>
      <c r="U53" s="6">
        <v>0</v>
      </c>
      <c r="V53" s="6">
        <v>0</v>
      </c>
      <c r="W53" s="6">
        <v>10</v>
      </c>
      <c r="X53" s="6">
        <v>20</v>
      </c>
      <c r="Y53" s="6">
        <v>0</v>
      </c>
      <c r="Z53" s="6">
        <v>230</v>
      </c>
      <c r="AA53" s="6">
        <v>0</v>
      </c>
      <c r="AB53" s="6">
        <v>0</v>
      </c>
      <c r="AC53" s="6">
        <v>0</v>
      </c>
      <c r="AD53" s="6">
        <v>0</v>
      </c>
      <c r="AE53" s="6">
        <v>0</v>
      </c>
      <c r="AF53" s="6">
        <v>30</v>
      </c>
      <c r="AG53" s="6" t="s">
        <v>40</v>
      </c>
      <c r="AH53" s="6">
        <v>420</v>
      </c>
      <c r="AI53" s="6"/>
    </row>
    <row r="54" spans="2:35">
      <c r="B54" s="5" t="s">
        <v>113</v>
      </c>
      <c r="C54" s="6">
        <v>880</v>
      </c>
      <c r="D54" s="6">
        <v>40</v>
      </c>
      <c r="E54" s="6">
        <v>0</v>
      </c>
      <c r="F54" s="6">
        <v>0</v>
      </c>
      <c r="G54" s="6">
        <v>360</v>
      </c>
      <c r="H54" s="6">
        <v>0</v>
      </c>
      <c r="I54" s="6">
        <v>440</v>
      </c>
      <c r="J54" s="6">
        <v>180</v>
      </c>
      <c r="K54" s="6">
        <v>0</v>
      </c>
      <c r="L54" s="6">
        <v>0</v>
      </c>
      <c r="M54" s="6">
        <v>0</v>
      </c>
      <c r="N54" s="6">
        <v>0</v>
      </c>
      <c r="O54" s="6">
        <v>180</v>
      </c>
      <c r="P54" s="6">
        <v>0</v>
      </c>
      <c r="Q54" s="6">
        <v>0</v>
      </c>
      <c r="R54" s="6">
        <v>0</v>
      </c>
      <c r="S54" s="6">
        <v>0</v>
      </c>
      <c r="T54" s="6">
        <v>0</v>
      </c>
      <c r="U54" s="6">
        <v>0</v>
      </c>
      <c r="V54" s="6">
        <v>80</v>
      </c>
      <c r="W54" s="6">
        <v>2200</v>
      </c>
      <c r="X54" s="6">
        <v>110</v>
      </c>
      <c r="Y54" s="6">
        <v>0</v>
      </c>
      <c r="Z54" s="6">
        <v>2520</v>
      </c>
      <c r="AA54" s="6">
        <v>50</v>
      </c>
      <c r="AB54" s="6">
        <v>0</v>
      </c>
      <c r="AC54" s="6">
        <v>0</v>
      </c>
      <c r="AD54" s="6">
        <v>0</v>
      </c>
      <c r="AE54" s="6">
        <v>0</v>
      </c>
      <c r="AF54" s="6">
        <v>3310</v>
      </c>
      <c r="AG54" s="6">
        <v>0</v>
      </c>
      <c r="AH54" s="6">
        <v>10340</v>
      </c>
      <c r="AI54" s="6"/>
    </row>
    <row r="55" spans="2:35">
      <c r="B55" s="5" t="s">
        <v>114</v>
      </c>
      <c r="C55" s="6">
        <v>0</v>
      </c>
      <c r="D55" s="6">
        <v>0</v>
      </c>
      <c r="E55" s="6">
        <v>0</v>
      </c>
      <c r="F55" s="6">
        <v>0</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6">
        <v>0</v>
      </c>
      <c r="Y55" s="6">
        <v>0</v>
      </c>
      <c r="Z55" s="6">
        <v>0</v>
      </c>
      <c r="AA55" s="6">
        <v>0</v>
      </c>
      <c r="AB55" s="6">
        <v>0</v>
      </c>
      <c r="AC55" s="6">
        <v>0</v>
      </c>
      <c r="AD55" s="6">
        <v>0</v>
      </c>
      <c r="AE55" s="6">
        <v>0</v>
      </c>
      <c r="AF55" s="6">
        <v>1830</v>
      </c>
      <c r="AG55" s="6">
        <v>0</v>
      </c>
      <c r="AH55" s="6">
        <v>1830</v>
      </c>
      <c r="AI55" s="6"/>
    </row>
    <row r="56" spans="2:35">
      <c r="B56" s="5" t="s">
        <v>115</v>
      </c>
      <c r="C56" s="6">
        <v>140</v>
      </c>
      <c r="D56" s="6">
        <v>10</v>
      </c>
      <c r="E56" s="6">
        <v>0</v>
      </c>
      <c r="F56" s="6">
        <v>0</v>
      </c>
      <c r="G56" s="6">
        <v>10</v>
      </c>
      <c r="H56" s="6">
        <v>0</v>
      </c>
      <c r="I56" s="6">
        <v>120</v>
      </c>
      <c r="J56" s="6">
        <v>30</v>
      </c>
      <c r="K56" s="6">
        <v>0</v>
      </c>
      <c r="L56" s="6">
        <v>0</v>
      </c>
      <c r="M56" s="6">
        <v>0</v>
      </c>
      <c r="N56" s="6">
        <v>0</v>
      </c>
      <c r="O56" s="6">
        <v>40</v>
      </c>
      <c r="P56" s="6">
        <v>0</v>
      </c>
      <c r="Q56" s="6">
        <v>0</v>
      </c>
      <c r="R56" s="6">
        <v>150</v>
      </c>
      <c r="S56" s="6">
        <v>0</v>
      </c>
      <c r="T56" s="6">
        <v>0</v>
      </c>
      <c r="U56" s="6">
        <v>0</v>
      </c>
      <c r="V56" s="6">
        <v>10</v>
      </c>
      <c r="W56" s="6">
        <v>500</v>
      </c>
      <c r="X56" s="6" t="s">
        <v>40</v>
      </c>
      <c r="Y56" s="6">
        <v>0</v>
      </c>
      <c r="Z56" s="6">
        <v>700</v>
      </c>
      <c r="AA56" s="6">
        <v>20</v>
      </c>
      <c r="AB56" s="6">
        <v>0</v>
      </c>
      <c r="AC56" s="6">
        <v>0</v>
      </c>
      <c r="AD56" s="6">
        <v>0</v>
      </c>
      <c r="AE56" s="6">
        <v>0</v>
      </c>
      <c r="AF56" s="6">
        <v>0</v>
      </c>
      <c r="AG56" s="6">
        <v>20</v>
      </c>
      <c r="AH56" s="6">
        <v>1750</v>
      </c>
      <c r="AI56" s="6"/>
    </row>
    <row r="57" spans="2:35">
      <c r="B57" s="5" t="s">
        <v>116</v>
      </c>
      <c r="C57" s="6">
        <v>20</v>
      </c>
      <c r="D57" s="6">
        <v>10</v>
      </c>
      <c r="E57" s="6">
        <v>0</v>
      </c>
      <c r="F57" s="6">
        <v>0</v>
      </c>
      <c r="G57" s="6">
        <v>190</v>
      </c>
      <c r="H57" s="6">
        <v>0</v>
      </c>
      <c r="I57" s="6">
        <v>10</v>
      </c>
      <c r="J57" s="6">
        <v>20</v>
      </c>
      <c r="K57" s="6">
        <v>0</v>
      </c>
      <c r="L57" s="6">
        <v>0</v>
      </c>
      <c r="M57" s="6" t="s">
        <v>40</v>
      </c>
      <c r="N57" s="6">
        <v>0</v>
      </c>
      <c r="O57" s="6">
        <v>10</v>
      </c>
      <c r="P57" s="6" t="s">
        <v>40</v>
      </c>
      <c r="Q57" s="6">
        <v>0</v>
      </c>
      <c r="R57" s="6">
        <v>520</v>
      </c>
      <c r="S57" s="6">
        <v>0</v>
      </c>
      <c r="T57" s="6">
        <v>0</v>
      </c>
      <c r="U57" s="6">
        <v>0</v>
      </c>
      <c r="V57" s="6">
        <v>0</v>
      </c>
      <c r="W57" s="6">
        <v>10</v>
      </c>
      <c r="X57" s="6" t="s">
        <v>40</v>
      </c>
      <c r="Y57" s="6">
        <v>0</v>
      </c>
      <c r="Z57" s="6">
        <v>0</v>
      </c>
      <c r="AA57" s="6">
        <v>10</v>
      </c>
      <c r="AB57" s="6">
        <v>0</v>
      </c>
      <c r="AC57" s="6">
        <v>0</v>
      </c>
      <c r="AD57" s="6">
        <v>0</v>
      </c>
      <c r="AE57" s="6">
        <v>0</v>
      </c>
      <c r="AF57" s="6">
        <v>0</v>
      </c>
      <c r="AG57" s="6">
        <v>0</v>
      </c>
      <c r="AH57" s="6">
        <v>800</v>
      </c>
      <c r="AI57" s="6"/>
    </row>
    <row r="58" spans="2:35">
      <c r="B58" s="5"/>
    </row>
    <row r="59" spans="2:35" ht="13">
      <c r="B59" s="3" t="s">
        <v>62</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row>
    <row r="60" spans="2:35">
      <c r="B60" s="5" t="s">
        <v>117</v>
      </c>
      <c r="C60" s="6">
        <v>30</v>
      </c>
      <c r="D60" s="6">
        <v>140</v>
      </c>
      <c r="E60" s="6">
        <v>0</v>
      </c>
      <c r="F60" s="6">
        <v>0</v>
      </c>
      <c r="G60" s="6">
        <v>120</v>
      </c>
      <c r="H60" s="6">
        <v>150</v>
      </c>
      <c r="I60" s="6">
        <v>90</v>
      </c>
      <c r="J60" s="6">
        <v>130</v>
      </c>
      <c r="K60" s="6">
        <v>0</v>
      </c>
      <c r="L60" s="6">
        <v>0</v>
      </c>
      <c r="M60" s="6">
        <v>0</v>
      </c>
      <c r="N60" s="6">
        <v>1280</v>
      </c>
      <c r="O60" s="6">
        <v>20</v>
      </c>
      <c r="P60" s="6">
        <v>10</v>
      </c>
      <c r="Q60" s="6">
        <v>0</v>
      </c>
      <c r="R60" s="6">
        <v>110</v>
      </c>
      <c r="S60" s="6">
        <v>10</v>
      </c>
      <c r="T60" s="6">
        <v>10</v>
      </c>
      <c r="U60" s="6">
        <v>0</v>
      </c>
      <c r="V60" s="6">
        <v>220</v>
      </c>
      <c r="W60" s="6">
        <v>70</v>
      </c>
      <c r="X60" s="6">
        <v>10</v>
      </c>
      <c r="Y60" s="6">
        <v>0</v>
      </c>
      <c r="Z60" s="6" t="s">
        <v>40</v>
      </c>
      <c r="AA60" s="6">
        <v>30</v>
      </c>
      <c r="AB60" s="6">
        <v>20</v>
      </c>
      <c r="AC60" s="6">
        <v>50</v>
      </c>
      <c r="AD60" s="6">
        <v>0</v>
      </c>
      <c r="AE60" s="6">
        <v>0</v>
      </c>
      <c r="AF60" s="6">
        <v>180</v>
      </c>
      <c r="AG60" s="6">
        <v>0</v>
      </c>
      <c r="AH60" s="6">
        <v>2660</v>
      </c>
      <c r="AI60" s="6"/>
    </row>
    <row r="61" spans="2:35">
      <c r="B61" s="5"/>
    </row>
    <row r="62" spans="2:35" ht="13">
      <c r="B62" s="3" t="s">
        <v>118</v>
      </c>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row>
    <row r="63" spans="2:35">
      <c r="B63" s="5" t="s">
        <v>119</v>
      </c>
      <c r="C63" s="6">
        <v>180</v>
      </c>
      <c r="D63" s="6">
        <v>230</v>
      </c>
      <c r="E63" s="6">
        <v>0</v>
      </c>
      <c r="F63" s="6">
        <v>0</v>
      </c>
      <c r="G63" s="6">
        <v>560</v>
      </c>
      <c r="H63" s="6">
        <v>0</v>
      </c>
      <c r="I63" s="6">
        <v>450</v>
      </c>
      <c r="J63" s="6">
        <v>130</v>
      </c>
      <c r="K63" s="6">
        <v>0</v>
      </c>
      <c r="L63" s="6">
        <v>0</v>
      </c>
      <c r="M63" s="6">
        <v>0</v>
      </c>
      <c r="N63" s="6">
        <v>0</v>
      </c>
      <c r="O63" s="6">
        <v>0</v>
      </c>
      <c r="P63" s="6">
        <v>60</v>
      </c>
      <c r="Q63" s="6">
        <v>0</v>
      </c>
      <c r="R63" s="6">
        <v>560</v>
      </c>
      <c r="S63" s="6">
        <v>0</v>
      </c>
      <c r="T63" s="6">
        <v>0</v>
      </c>
      <c r="U63" s="6">
        <v>0</v>
      </c>
      <c r="V63" s="6">
        <v>2680</v>
      </c>
      <c r="W63" s="6">
        <v>50</v>
      </c>
      <c r="X63" s="6">
        <v>550</v>
      </c>
      <c r="Y63" s="6">
        <v>0</v>
      </c>
      <c r="Z63" s="6">
        <v>0</v>
      </c>
      <c r="AA63" s="6">
        <v>30</v>
      </c>
      <c r="AB63" s="6">
        <v>0</v>
      </c>
      <c r="AC63" s="6">
        <v>0</v>
      </c>
      <c r="AD63" s="6">
        <v>0</v>
      </c>
      <c r="AE63" s="6">
        <v>0</v>
      </c>
      <c r="AF63" s="6">
        <v>0</v>
      </c>
      <c r="AG63" s="6" t="s">
        <v>40</v>
      </c>
      <c r="AH63" s="6">
        <v>5490</v>
      </c>
      <c r="AI63" s="6"/>
    </row>
    <row r="64" spans="2:35">
      <c r="B64" s="5" t="s">
        <v>120</v>
      </c>
      <c r="C64" s="6">
        <v>180</v>
      </c>
      <c r="D64" s="6">
        <v>90</v>
      </c>
      <c r="E64" s="6">
        <v>0</v>
      </c>
      <c r="F64" s="6">
        <v>0</v>
      </c>
      <c r="G64" s="6">
        <v>290</v>
      </c>
      <c r="H64" s="6">
        <v>0</v>
      </c>
      <c r="I64" s="6">
        <v>310</v>
      </c>
      <c r="J64" s="6">
        <v>10</v>
      </c>
      <c r="K64" s="6">
        <v>0</v>
      </c>
      <c r="L64" s="6">
        <v>0</v>
      </c>
      <c r="M64" s="6">
        <v>0</v>
      </c>
      <c r="N64" s="6">
        <v>0</v>
      </c>
      <c r="O64" s="6">
        <v>0</v>
      </c>
      <c r="P64" s="6">
        <v>0</v>
      </c>
      <c r="Q64" s="6">
        <v>0</v>
      </c>
      <c r="R64" s="6">
        <v>680</v>
      </c>
      <c r="S64" s="6">
        <v>0</v>
      </c>
      <c r="T64" s="6">
        <v>0</v>
      </c>
      <c r="U64" s="6">
        <v>0</v>
      </c>
      <c r="V64" s="6">
        <v>190</v>
      </c>
      <c r="W64" s="6" t="s">
        <v>40</v>
      </c>
      <c r="X64" s="6" t="s">
        <v>40</v>
      </c>
      <c r="Y64" s="6">
        <v>0</v>
      </c>
      <c r="Z64" s="6">
        <v>0</v>
      </c>
      <c r="AA64" s="6">
        <v>0</v>
      </c>
      <c r="AB64" s="6">
        <v>0</v>
      </c>
      <c r="AC64" s="6">
        <v>0</v>
      </c>
      <c r="AD64" s="6">
        <v>0</v>
      </c>
      <c r="AE64" s="6">
        <v>0</v>
      </c>
      <c r="AF64" s="6">
        <v>0</v>
      </c>
      <c r="AG64" s="6">
        <v>0</v>
      </c>
      <c r="AH64" s="6">
        <v>1760</v>
      </c>
      <c r="AI64" s="6"/>
    </row>
    <row r="65" spans="2:35">
      <c r="B65" s="5" t="s">
        <v>121</v>
      </c>
      <c r="C65" s="6">
        <v>10</v>
      </c>
      <c r="D65" s="6" t="s">
        <v>40</v>
      </c>
      <c r="E65" s="6" t="s">
        <v>40</v>
      </c>
      <c r="F65" s="6">
        <v>0</v>
      </c>
      <c r="G65" s="6">
        <v>20</v>
      </c>
      <c r="H65" s="6">
        <v>0</v>
      </c>
      <c r="I65" s="6" t="s">
        <v>40</v>
      </c>
      <c r="J65" s="6">
        <v>10</v>
      </c>
      <c r="K65" s="6">
        <v>0</v>
      </c>
      <c r="L65" s="6" t="s">
        <v>40</v>
      </c>
      <c r="M65" s="6" t="s">
        <v>40</v>
      </c>
      <c r="N65" s="6">
        <v>0</v>
      </c>
      <c r="O65" s="6">
        <v>0</v>
      </c>
      <c r="P65" s="6">
        <v>10</v>
      </c>
      <c r="Q65" s="6">
        <v>0</v>
      </c>
      <c r="R65" s="6">
        <v>150</v>
      </c>
      <c r="S65" s="6">
        <v>0</v>
      </c>
      <c r="T65" s="6" t="s">
        <v>40</v>
      </c>
      <c r="U65" s="6">
        <v>0</v>
      </c>
      <c r="V65" s="6">
        <v>0</v>
      </c>
      <c r="W65" s="6">
        <v>10</v>
      </c>
      <c r="X65" s="6">
        <v>0</v>
      </c>
      <c r="Y65" s="6">
        <v>0</v>
      </c>
      <c r="Z65" s="6">
        <v>0</v>
      </c>
      <c r="AA65" s="6">
        <v>0</v>
      </c>
      <c r="AB65" s="6">
        <v>0</v>
      </c>
      <c r="AC65" s="6">
        <v>0</v>
      </c>
      <c r="AD65" s="6">
        <v>0</v>
      </c>
      <c r="AE65" s="6">
        <v>0</v>
      </c>
      <c r="AF65" s="6" t="s">
        <v>40</v>
      </c>
      <c r="AG65" s="6">
        <v>0</v>
      </c>
      <c r="AH65" s="6">
        <v>210</v>
      </c>
      <c r="AI65" s="6"/>
    </row>
    <row r="66" spans="2:35">
      <c r="B66" s="5" t="s">
        <v>122</v>
      </c>
      <c r="C66" s="6">
        <v>0</v>
      </c>
      <c r="D66" s="6">
        <v>0</v>
      </c>
      <c r="E66" s="6">
        <v>0</v>
      </c>
      <c r="F66" s="6">
        <v>0</v>
      </c>
      <c r="G66" s="6" t="s">
        <v>40</v>
      </c>
      <c r="H66" s="6">
        <v>0</v>
      </c>
      <c r="I66" s="6">
        <v>0</v>
      </c>
      <c r="J66" s="6">
        <v>0</v>
      </c>
      <c r="K66" s="6">
        <v>0</v>
      </c>
      <c r="L66" s="6">
        <v>0</v>
      </c>
      <c r="M66" s="6">
        <v>0</v>
      </c>
      <c r="N66" s="6">
        <v>0</v>
      </c>
      <c r="O66" s="6">
        <v>0</v>
      </c>
      <c r="P66" s="6">
        <v>0</v>
      </c>
      <c r="Q66" s="6">
        <v>0</v>
      </c>
      <c r="R66" s="6">
        <v>90</v>
      </c>
      <c r="S66" s="6">
        <v>0</v>
      </c>
      <c r="T66" s="6">
        <v>0</v>
      </c>
      <c r="U66" s="6">
        <v>0</v>
      </c>
      <c r="V66" s="6">
        <v>30</v>
      </c>
      <c r="W66" s="6">
        <v>0</v>
      </c>
      <c r="X66" s="6">
        <v>0</v>
      </c>
      <c r="Y66" s="6">
        <v>0</v>
      </c>
      <c r="Z66" s="6">
        <v>0</v>
      </c>
      <c r="AA66" s="6">
        <v>0</v>
      </c>
      <c r="AB66" s="6">
        <v>0</v>
      </c>
      <c r="AC66" s="6">
        <v>0</v>
      </c>
      <c r="AD66" s="6">
        <v>0</v>
      </c>
      <c r="AE66" s="6">
        <v>0</v>
      </c>
      <c r="AF66" s="6">
        <v>0</v>
      </c>
      <c r="AG66" s="6">
        <v>0</v>
      </c>
      <c r="AH66" s="6">
        <v>120</v>
      </c>
      <c r="AI66" s="6"/>
    </row>
    <row r="67" spans="2:35">
      <c r="B67" s="5" t="s">
        <v>123</v>
      </c>
      <c r="C67" s="6">
        <v>0</v>
      </c>
      <c r="D67" s="6">
        <v>0</v>
      </c>
      <c r="E67" s="6">
        <v>0</v>
      </c>
      <c r="F67" s="6">
        <v>0</v>
      </c>
      <c r="G67" s="6">
        <v>0</v>
      </c>
      <c r="H67" s="6">
        <v>0</v>
      </c>
      <c r="I67" s="6">
        <v>0</v>
      </c>
      <c r="J67" s="6">
        <v>0</v>
      </c>
      <c r="K67" s="6">
        <v>0</v>
      </c>
      <c r="L67" s="6">
        <v>0</v>
      </c>
      <c r="M67" s="6">
        <v>0</v>
      </c>
      <c r="N67" s="6">
        <v>0</v>
      </c>
      <c r="O67" s="6">
        <v>0</v>
      </c>
      <c r="P67" s="6">
        <v>0</v>
      </c>
      <c r="Q67" s="6">
        <v>0</v>
      </c>
      <c r="R67" s="6">
        <v>70</v>
      </c>
      <c r="S67" s="6">
        <v>0</v>
      </c>
      <c r="T67" s="6">
        <v>0</v>
      </c>
      <c r="U67" s="6">
        <v>0</v>
      </c>
      <c r="V67" s="6" t="s">
        <v>40</v>
      </c>
      <c r="W67" s="6">
        <v>0</v>
      </c>
      <c r="X67" s="6">
        <v>0</v>
      </c>
      <c r="Y67" s="6">
        <v>0</v>
      </c>
      <c r="Z67" s="6">
        <v>0</v>
      </c>
      <c r="AA67" s="6">
        <v>0</v>
      </c>
      <c r="AB67" s="6">
        <v>0</v>
      </c>
      <c r="AC67" s="6">
        <v>0</v>
      </c>
      <c r="AD67" s="6">
        <v>0</v>
      </c>
      <c r="AE67" s="6">
        <v>0</v>
      </c>
      <c r="AF67" s="6">
        <v>0</v>
      </c>
      <c r="AG67" s="6">
        <v>0</v>
      </c>
      <c r="AH67" s="6">
        <v>70</v>
      </c>
      <c r="AI67" s="6"/>
    </row>
    <row r="68" spans="2:35">
      <c r="B68" s="5"/>
    </row>
    <row r="69" spans="2:35" ht="13">
      <c r="B69" s="3" t="s">
        <v>125</v>
      </c>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row>
    <row r="70" spans="2:35">
      <c r="B70" s="5" t="s">
        <v>126</v>
      </c>
      <c r="C70" s="6">
        <v>140</v>
      </c>
      <c r="D70" s="6">
        <v>250</v>
      </c>
      <c r="E70" s="6">
        <v>0</v>
      </c>
      <c r="F70" s="6">
        <v>0</v>
      </c>
      <c r="G70" s="6">
        <v>650</v>
      </c>
      <c r="H70" s="6">
        <v>160</v>
      </c>
      <c r="I70" s="6">
        <v>390</v>
      </c>
      <c r="J70" s="6">
        <v>250</v>
      </c>
      <c r="K70" s="6">
        <v>0</v>
      </c>
      <c r="L70" s="6">
        <v>0</v>
      </c>
      <c r="M70" s="6" t="s">
        <v>40</v>
      </c>
      <c r="N70" s="6">
        <v>0</v>
      </c>
      <c r="O70" s="6">
        <v>0</v>
      </c>
      <c r="P70" s="6">
        <v>0</v>
      </c>
      <c r="Q70" s="6">
        <v>0</v>
      </c>
      <c r="R70" s="6">
        <v>100</v>
      </c>
      <c r="S70" s="6">
        <v>20</v>
      </c>
      <c r="T70" s="6" t="s">
        <v>40</v>
      </c>
      <c r="U70" s="6">
        <v>0</v>
      </c>
      <c r="V70" s="6">
        <v>2390</v>
      </c>
      <c r="W70" s="6">
        <v>230</v>
      </c>
      <c r="X70" s="6">
        <v>370</v>
      </c>
      <c r="Y70" s="6">
        <v>0</v>
      </c>
      <c r="Z70" s="6">
        <v>150</v>
      </c>
      <c r="AA70" s="6">
        <v>0</v>
      </c>
      <c r="AB70" s="6">
        <v>30</v>
      </c>
      <c r="AC70" s="6">
        <v>70</v>
      </c>
      <c r="AD70" s="6">
        <v>0</v>
      </c>
      <c r="AE70" s="6">
        <v>10</v>
      </c>
      <c r="AF70" s="6">
        <v>0</v>
      </c>
      <c r="AG70" s="6" t="s">
        <v>40</v>
      </c>
      <c r="AH70" s="6">
        <v>5210</v>
      </c>
      <c r="AI70" s="6"/>
    </row>
    <row r="71" spans="2:35">
      <c r="B71" s="5" t="s">
        <v>127</v>
      </c>
      <c r="C71" s="6">
        <v>10</v>
      </c>
      <c r="D71" s="6">
        <v>0</v>
      </c>
      <c r="E71" s="6">
        <v>0</v>
      </c>
      <c r="F71" s="6">
        <v>0</v>
      </c>
      <c r="G71" s="6">
        <v>20</v>
      </c>
      <c r="H71" s="6">
        <v>0</v>
      </c>
      <c r="I71" s="6">
        <v>0</v>
      </c>
      <c r="J71" s="6">
        <v>0</v>
      </c>
      <c r="K71" s="6">
        <v>0</v>
      </c>
      <c r="L71" s="6">
        <v>0</v>
      </c>
      <c r="M71" s="6">
        <v>0</v>
      </c>
      <c r="N71" s="6">
        <v>0</v>
      </c>
      <c r="O71" s="6">
        <v>0</v>
      </c>
      <c r="P71" s="6">
        <v>0</v>
      </c>
      <c r="Q71" s="6">
        <v>0</v>
      </c>
      <c r="R71" s="6">
        <v>1480</v>
      </c>
      <c r="S71" s="6">
        <v>0</v>
      </c>
      <c r="T71" s="6">
        <v>0</v>
      </c>
      <c r="U71" s="6">
        <v>0</v>
      </c>
      <c r="V71" s="6">
        <v>0</v>
      </c>
      <c r="W71" s="6">
        <v>30</v>
      </c>
      <c r="X71" s="6">
        <v>0</v>
      </c>
      <c r="Y71" s="6">
        <v>0</v>
      </c>
      <c r="Z71" s="6">
        <v>620</v>
      </c>
      <c r="AA71" s="6">
        <v>0</v>
      </c>
      <c r="AB71" s="6">
        <v>0</v>
      </c>
      <c r="AC71" s="6">
        <v>0</v>
      </c>
      <c r="AD71" s="6">
        <v>0</v>
      </c>
      <c r="AE71" s="6">
        <v>330</v>
      </c>
      <c r="AF71" s="6">
        <v>20</v>
      </c>
      <c r="AG71" s="6">
        <v>30</v>
      </c>
      <c r="AH71" s="6">
        <v>2530</v>
      </c>
      <c r="AI71" s="6"/>
    </row>
    <row r="72" spans="2:35">
      <c r="B72" s="5" t="s">
        <v>128</v>
      </c>
      <c r="C72" s="6">
        <v>10</v>
      </c>
      <c r="D72" s="6">
        <v>10</v>
      </c>
      <c r="E72" s="6">
        <v>10</v>
      </c>
      <c r="F72" s="6">
        <v>0</v>
      </c>
      <c r="G72" s="6">
        <v>20</v>
      </c>
      <c r="H72" s="6">
        <v>0</v>
      </c>
      <c r="I72" s="6">
        <v>0</v>
      </c>
      <c r="J72" s="6">
        <v>10</v>
      </c>
      <c r="K72" s="6">
        <v>0</v>
      </c>
      <c r="L72" s="6">
        <v>0</v>
      </c>
      <c r="M72" s="6">
        <v>0</v>
      </c>
      <c r="N72" s="6">
        <v>0</v>
      </c>
      <c r="O72" s="6" t="s">
        <v>40</v>
      </c>
      <c r="P72" s="6">
        <v>0</v>
      </c>
      <c r="Q72" s="6">
        <v>0</v>
      </c>
      <c r="R72" s="6">
        <v>60</v>
      </c>
      <c r="S72" s="6">
        <v>0</v>
      </c>
      <c r="T72" s="6">
        <v>0</v>
      </c>
      <c r="U72" s="6">
        <v>0</v>
      </c>
      <c r="V72" s="6">
        <v>0</v>
      </c>
      <c r="W72" s="6">
        <v>0</v>
      </c>
      <c r="X72" s="6">
        <v>0</v>
      </c>
      <c r="Y72" s="6">
        <v>0</v>
      </c>
      <c r="Z72" s="6">
        <v>450</v>
      </c>
      <c r="AA72" s="6">
        <v>0</v>
      </c>
      <c r="AB72" s="6">
        <v>0</v>
      </c>
      <c r="AC72" s="6">
        <v>0</v>
      </c>
      <c r="AD72" s="6">
        <v>0</v>
      </c>
      <c r="AE72" s="6">
        <v>0</v>
      </c>
      <c r="AF72" s="6">
        <v>10</v>
      </c>
      <c r="AG72" s="6">
        <v>0</v>
      </c>
      <c r="AH72" s="6">
        <v>580</v>
      </c>
      <c r="AI72" s="6"/>
    </row>
    <row r="73" spans="2:35">
      <c r="B73" s="5" t="s">
        <v>129</v>
      </c>
      <c r="C73" s="6">
        <v>0</v>
      </c>
      <c r="D73" s="6">
        <v>0</v>
      </c>
      <c r="E73" s="6">
        <v>0</v>
      </c>
      <c r="F73" s="6">
        <v>0</v>
      </c>
      <c r="G73" s="6">
        <v>0</v>
      </c>
      <c r="H73" s="6">
        <v>0</v>
      </c>
      <c r="I73" s="6">
        <v>0</v>
      </c>
      <c r="J73" s="6">
        <v>0</v>
      </c>
      <c r="K73" s="6">
        <v>0</v>
      </c>
      <c r="L73" s="6">
        <v>0</v>
      </c>
      <c r="M73" s="6">
        <v>0</v>
      </c>
      <c r="N73" s="6">
        <v>0</v>
      </c>
      <c r="O73" s="6">
        <v>0</v>
      </c>
      <c r="P73" s="6">
        <v>0</v>
      </c>
      <c r="Q73" s="6">
        <v>0</v>
      </c>
      <c r="R73" s="6">
        <v>1850</v>
      </c>
      <c r="S73" s="6">
        <v>0</v>
      </c>
      <c r="T73" s="6">
        <v>0</v>
      </c>
      <c r="U73" s="6">
        <v>0</v>
      </c>
      <c r="V73" s="6">
        <v>10</v>
      </c>
      <c r="W73" s="6">
        <v>140</v>
      </c>
      <c r="X73" s="6">
        <v>0</v>
      </c>
      <c r="Y73" s="6">
        <v>0</v>
      </c>
      <c r="Z73" s="6">
        <v>0</v>
      </c>
      <c r="AA73" s="6">
        <v>0</v>
      </c>
      <c r="AB73" s="6">
        <v>0</v>
      </c>
      <c r="AC73" s="6">
        <v>0</v>
      </c>
      <c r="AD73" s="6">
        <v>0</v>
      </c>
      <c r="AE73" s="6">
        <v>0</v>
      </c>
      <c r="AF73" s="6">
        <v>0</v>
      </c>
      <c r="AG73" s="6">
        <v>0</v>
      </c>
      <c r="AH73" s="6">
        <v>1990</v>
      </c>
      <c r="AI73" s="6"/>
    </row>
    <row r="74" spans="2:35">
      <c r="B74" s="5" t="s">
        <v>130</v>
      </c>
      <c r="C74" s="6">
        <v>0</v>
      </c>
      <c r="D74" s="6">
        <v>0</v>
      </c>
      <c r="E74" s="6">
        <v>0</v>
      </c>
      <c r="F74" s="6">
        <v>0</v>
      </c>
      <c r="G74" s="6">
        <v>10</v>
      </c>
      <c r="H74" s="6">
        <v>0</v>
      </c>
      <c r="I74" s="6">
        <v>10</v>
      </c>
      <c r="J74" s="6">
        <v>0</v>
      </c>
      <c r="K74" s="6">
        <v>0</v>
      </c>
      <c r="L74" s="6">
        <v>0</v>
      </c>
      <c r="M74" s="6">
        <v>0</v>
      </c>
      <c r="N74" s="6">
        <v>0</v>
      </c>
      <c r="O74" s="6">
        <v>0</v>
      </c>
      <c r="P74" s="6">
        <v>0</v>
      </c>
      <c r="Q74" s="6">
        <v>0</v>
      </c>
      <c r="R74" s="6">
        <v>90</v>
      </c>
      <c r="S74" s="6">
        <v>0</v>
      </c>
      <c r="T74" s="6">
        <v>0</v>
      </c>
      <c r="U74" s="6">
        <v>0</v>
      </c>
      <c r="V74" s="6">
        <v>10</v>
      </c>
      <c r="W74" s="6">
        <v>0</v>
      </c>
      <c r="X74" s="6">
        <v>0</v>
      </c>
      <c r="Y74" s="6">
        <v>0</v>
      </c>
      <c r="Z74" s="6">
        <v>20</v>
      </c>
      <c r="AA74" s="6">
        <v>0</v>
      </c>
      <c r="AB74" s="6">
        <v>0</v>
      </c>
      <c r="AC74" s="6">
        <v>0</v>
      </c>
      <c r="AD74" s="6">
        <v>0</v>
      </c>
      <c r="AE74" s="6">
        <v>10</v>
      </c>
      <c r="AF74" s="6" t="s">
        <v>40</v>
      </c>
      <c r="AG74" s="6">
        <v>20</v>
      </c>
      <c r="AH74" s="6">
        <v>160</v>
      </c>
      <c r="AI74" s="6"/>
    </row>
    <row r="75" spans="2:35">
      <c r="B75" s="5"/>
    </row>
    <row r="76" spans="2:35" ht="13">
      <c r="B76" s="3" t="s">
        <v>124</v>
      </c>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row>
    <row r="77" spans="2:35">
      <c r="B77" s="5" t="s">
        <v>124</v>
      </c>
      <c r="C77" s="6" t="s">
        <v>40</v>
      </c>
      <c r="D77" s="6" t="s">
        <v>40</v>
      </c>
      <c r="E77" s="6">
        <v>0</v>
      </c>
      <c r="F77" s="6">
        <v>0</v>
      </c>
      <c r="G77" s="6" t="s">
        <v>40</v>
      </c>
      <c r="H77" s="6">
        <v>0</v>
      </c>
      <c r="I77" s="6" t="s">
        <v>40</v>
      </c>
      <c r="J77" s="6" t="s">
        <v>40</v>
      </c>
      <c r="K77" s="6">
        <v>60</v>
      </c>
      <c r="L77" s="6">
        <v>0</v>
      </c>
      <c r="M77" s="6">
        <v>0</v>
      </c>
      <c r="N77" s="6">
        <v>0</v>
      </c>
      <c r="O77" s="6" t="s">
        <v>40</v>
      </c>
      <c r="P77" s="6">
        <v>0</v>
      </c>
      <c r="Q77" s="6">
        <v>0</v>
      </c>
      <c r="R77" s="6">
        <v>20</v>
      </c>
      <c r="S77" s="6">
        <v>0</v>
      </c>
      <c r="T77" s="6">
        <v>0</v>
      </c>
      <c r="U77" s="6">
        <v>0</v>
      </c>
      <c r="V77" s="6">
        <v>0</v>
      </c>
      <c r="W77" s="6" t="s">
        <v>40</v>
      </c>
      <c r="X77" s="6" t="s">
        <v>40</v>
      </c>
      <c r="Y77" s="6">
        <v>0</v>
      </c>
      <c r="Z77" s="6">
        <v>0</v>
      </c>
      <c r="AA77" s="6">
        <v>0</v>
      </c>
      <c r="AB77" s="6" t="s">
        <v>40</v>
      </c>
      <c r="AC77" s="6" t="s">
        <v>40</v>
      </c>
      <c r="AD77" s="6">
        <v>0</v>
      </c>
      <c r="AE77" s="6">
        <v>0</v>
      </c>
      <c r="AF77" s="6" t="s">
        <v>40</v>
      </c>
      <c r="AG77" s="6">
        <v>0</v>
      </c>
      <c r="AH77" s="6">
        <v>100</v>
      </c>
      <c r="AI77" s="6"/>
    </row>
    <row r="78" spans="2:35">
      <c r="B78" s="5"/>
    </row>
    <row r="79" spans="2:35" ht="13">
      <c r="B79" s="3" t="s">
        <v>133</v>
      </c>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2:35">
      <c r="B80" s="5" t="s">
        <v>133</v>
      </c>
      <c r="C80" s="6">
        <v>10</v>
      </c>
      <c r="D80" s="6">
        <v>40</v>
      </c>
      <c r="E80" s="6">
        <v>0</v>
      </c>
      <c r="F80" s="6">
        <v>60</v>
      </c>
      <c r="G80" s="6">
        <v>60</v>
      </c>
      <c r="H80" s="6">
        <v>10</v>
      </c>
      <c r="I80" s="6">
        <v>50</v>
      </c>
      <c r="J80" s="6">
        <v>30</v>
      </c>
      <c r="K80" s="6">
        <v>0</v>
      </c>
      <c r="L80" s="6">
        <v>10</v>
      </c>
      <c r="M80" s="6">
        <v>10</v>
      </c>
      <c r="N80" s="6">
        <v>0</v>
      </c>
      <c r="O80" s="6">
        <v>10</v>
      </c>
      <c r="P80" s="6">
        <v>20</v>
      </c>
      <c r="Q80" s="6">
        <v>0</v>
      </c>
      <c r="R80" s="6">
        <v>600</v>
      </c>
      <c r="S80" s="6" t="s">
        <v>40</v>
      </c>
      <c r="T80" s="6">
        <v>0</v>
      </c>
      <c r="U80" s="6">
        <v>0</v>
      </c>
      <c r="V80" s="6">
        <v>180</v>
      </c>
      <c r="W80" s="6">
        <v>20</v>
      </c>
      <c r="X80" s="6" t="s">
        <v>40</v>
      </c>
      <c r="Y80" s="6">
        <v>0</v>
      </c>
      <c r="Z80" s="6">
        <v>90</v>
      </c>
      <c r="AA80" s="6">
        <v>0</v>
      </c>
      <c r="AB80" s="6">
        <v>10</v>
      </c>
      <c r="AC80" s="6" t="s">
        <v>40</v>
      </c>
      <c r="AD80" s="6">
        <v>0</v>
      </c>
      <c r="AE80" s="6">
        <v>60</v>
      </c>
      <c r="AF80" s="6">
        <v>0</v>
      </c>
      <c r="AG80" s="6">
        <v>10</v>
      </c>
      <c r="AH80" s="6">
        <v>1280</v>
      </c>
      <c r="AI80" s="6"/>
    </row>
    <row r="81" spans="2:35">
      <c r="B81" s="5"/>
    </row>
    <row r="82" spans="2:35" ht="13">
      <c r="B82" s="3" t="s">
        <v>131</v>
      </c>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row>
    <row r="83" spans="2:35" ht="14.5">
      <c r="B83" s="2806" t="s">
        <v>621</v>
      </c>
      <c r="C83" s="6">
        <v>70</v>
      </c>
      <c r="D83" s="6">
        <v>130</v>
      </c>
      <c r="E83" s="6">
        <v>0</v>
      </c>
      <c r="F83" s="6">
        <v>0</v>
      </c>
      <c r="G83" s="6">
        <v>190</v>
      </c>
      <c r="H83" s="6">
        <v>170</v>
      </c>
      <c r="I83" s="6">
        <v>190</v>
      </c>
      <c r="J83" s="6">
        <v>210</v>
      </c>
      <c r="K83" s="6">
        <v>0</v>
      </c>
      <c r="L83" s="6">
        <v>190</v>
      </c>
      <c r="M83" s="6">
        <v>70</v>
      </c>
      <c r="N83" s="6">
        <v>0</v>
      </c>
      <c r="O83" s="6">
        <v>120</v>
      </c>
      <c r="P83" s="6">
        <v>70</v>
      </c>
      <c r="Q83" s="6">
        <v>40</v>
      </c>
      <c r="R83" s="6">
        <v>590</v>
      </c>
      <c r="S83" s="6">
        <v>60</v>
      </c>
      <c r="T83" s="6">
        <v>0</v>
      </c>
      <c r="U83" s="6">
        <v>0</v>
      </c>
      <c r="V83" s="6">
        <v>4000</v>
      </c>
      <c r="W83" s="6">
        <v>350</v>
      </c>
      <c r="X83" s="6">
        <v>70</v>
      </c>
      <c r="Y83" s="6">
        <v>0</v>
      </c>
      <c r="Z83" s="6">
        <v>30</v>
      </c>
      <c r="AA83" s="6">
        <v>170</v>
      </c>
      <c r="AB83" s="6">
        <v>0</v>
      </c>
      <c r="AC83" s="6">
        <v>40</v>
      </c>
      <c r="AD83" s="6">
        <v>10</v>
      </c>
      <c r="AE83" s="6">
        <v>0</v>
      </c>
      <c r="AF83" s="6">
        <v>260</v>
      </c>
      <c r="AG83" s="6">
        <v>290</v>
      </c>
      <c r="AH83" s="6">
        <v>7330</v>
      </c>
      <c r="AI83" s="6"/>
    </row>
    <row r="84" spans="2:35" ht="14.5">
      <c r="B84" s="2806" t="s">
        <v>642</v>
      </c>
      <c r="C84" s="6">
        <v>80</v>
      </c>
      <c r="D84" s="6">
        <v>10</v>
      </c>
      <c r="E84" s="6">
        <v>0</v>
      </c>
      <c r="F84" s="6">
        <v>0</v>
      </c>
      <c r="G84" s="6">
        <v>120</v>
      </c>
      <c r="H84" s="6">
        <v>0</v>
      </c>
      <c r="I84" s="6">
        <v>50</v>
      </c>
      <c r="J84" s="6">
        <v>40</v>
      </c>
      <c r="K84" s="6">
        <v>0</v>
      </c>
      <c r="L84" s="6">
        <v>0</v>
      </c>
      <c r="M84" s="6">
        <v>0</v>
      </c>
      <c r="N84" s="6">
        <v>0</v>
      </c>
      <c r="O84" s="6">
        <v>10</v>
      </c>
      <c r="P84" s="6">
        <v>30</v>
      </c>
      <c r="Q84" s="6">
        <v>0</v>
      </c>
      <c r="R84" s="6">
        <v>0</v>
      </c>
      <c r="S84" s="6">
        <v>0</v>
      </c>
      <c r="T84" s="6">
        <v>0</v>
      </c>
      <c r="U84" s="6">
        <v>0</v>
      </c>
      <c r="V84" s="6">
        <v>0</v>
      </c>
      <c r="W84" s="6">
        <v>70</v>
      </c>
      <c r="X84" s="6">
        <v>380</v>
      </c>
      <c r="Y84" s="6">
        <v>0</v>
      </c>
      <c r="Z84" s="6">
        <v>10</v>
      </c>
      <c r="AA84" s="6">
        <v>210</v>
      </c>
      <c r="AB84" s="6">
        <v>0</v>
      </c>
      <c r="AC84" s="6">
        <v>0</v>
      </c>
      <c r="AD84" s="6">
        <v>0</v>
      </c>
      <c r="AE84" s="6">
        <v>0</v>
      </c>
      <c r="AF84" s="6">
        <v>30</v>
      </c>
      <c r="AG84" s="6">
        <v>0</v>
      </c>
      <c r="AH84" s="6">
        <v>1040</v>
      </c>
      <c r="AI84" s="6"/>
    </row>
    <row r="85" spans="2:35">
      <c r="B85" s="5" t="s">
        <v>132</v>
      </c>
      <c r="C85" s="6" t="s">
        <v>40</v>
      </c>
      <c r="D85" s="6" t="s">
        <v>40</v>
      </c>
      <c r="E85" s="6">
        <v>0</v>
      </c>
      <c r="F85" s="6">
        <v>0</v>
      </c>
      <c r="G85" s="6">
        <v>10</v>
      </c>
      <c r="H85" s="6">
        <v>0</v>
      </c>
      <c r="I85" s="6">
        <v>10</v>
      </c>
      <c r="J85" s="6" t="s">
        <v>40</v>
      </c>
      <c r="K85" s="6">
        <v>0</v>
      </c>
      <c r="L85" s="6">
        <v>0</v>
      </c>
      <c r="M85" s="6">
        <v>0</v>
      </c>
      <c r="N85" s="6">
        <v>0</v>
      </c>
      <c r="O85" s="6">
        <v>0</v>
      </c>
      <c r="P85" s="6">
        <v>0</v>
      </c>
      <c r="Q85" s="6">
        <v>0</v>
      </c>
      <c r="R85" s="6">
        <v>20</v>
      </c>
      <c r="S85" s="6">
        <v>0</v>
      </c>
      <c r="T85" s="6">
        <v>0</v>
      </c>
      <c r="U85" s="6">
        <v>0</v>
      </c>
      <c r="V85" s="6">
        <v>10</v>
      </c>
      <c r="W85" s="6">
        <v>20</v>
      </c>
      <c r="X85" s="6">
        <v>10</v>
      </c>
      <c r="Y85" s="6">
        <v>0</v>
      </c>
      <c r="Z85" s="6">
        <v>0</v>
      </c>
      <c r="AA85" s="6">
        <v>0</v>
      </c>
      <c r="AB85" s="6">
        <v>0</v>
      </c>
      <c r="AC85" s="6">
        <v>0</v>
      </c>
      <c r="AD85" s="6">
        <v>0</v>
      </c>
      <c r="AE85" s="6">
        <v>0</v>
      </c>
      <c r="AF85" s="6">
        <v>0</v>
      </c>
      <c r="AG85" s="6">
        <v>0</v>
      </c>
      <c r="AH85" s="6">
        <v>80</v>
      </c>
      <c r="AI85" s="6"/>
    </row>
    <row r="86" spans="2:35">
      <c r="B86" s="5"/>
    </row>
    <row r="87" spans="2:35" ht="13">
      <c r="B87" s="3" t="s">
        <v>134</v>
      </c>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row>
    <row r="88" spans="2:35">
      <c r="B88" s="5" t="s">
        <v>135</v>
      </c>
      <c r="C88" s="6">
        <v>200</v>
      </c>
      <c r="D88" s="6">
        <v>180</v>
      </c>
      <c r="E88" s="6">
        <v>0</v>
      </c>
      <c r="F88" s="6">
        <v>0</v>
      </c>
      <c r="G88" s="6">
        <v>170</v>
      </c>
      <c r="H88" s="6">
        <v>90</v>
      </c>
      <c r="I88" s="6">
        <v>330</v>
      </c>
      <c r="J88" s="6">
        <v>130</v>
      </c>
      <c r="K88" s="6">
        <v>0</v>
      </c>
      <c r="L88" s="6">
        <v>230</v>
      </c>
      <c r="M88" s="6">
        <v>0</v>
      </c>
      <c r="N88" s="6">
        <v>0</v>
      </c>
      <c r="O88" s="6" t="s">
        <v>40</v>
      </c>
      <c r="P88" s="6">
        <v>0</v>
      </c>
      <c r="Q88" s="6">
        <v>20</v>
      </c>
      <c r="R88" s="6">
        <v>130</v>
      </c>
      <c r="S88" s="6">
        <v>20</v>
      </c>
      <c r="T88" s="6">
        <v>0</v>
      </c>
      <c r="U88" s="6">
        <v>0</v>
      </c>
      <c r="V88" s="6">
        <v>1780</v>
      </c>
      <c r="W88" s="6">
        <v>20</v>
      </c>
      <c r="X88" s="6">
        <v>20</v>
      </c>
      <c r="Y88" s="6">
        <v>0</v>
      </c>
      <c r="Z88" s="6">
        <v>20</v>
      </c>
      <c r="AA88" s="6">
        <v>0</v>
      </c>
      <c r="AB88" s="6" t="s">
        <v>40</v>
      </c>
      <c r="AC88" s="6">
        <v>50</v>
      </c>
      <c r="AD88" s="6">
        <v>0</v>
      </c>
      <c r="AE88" s="6">
        <v>0</v>
      </c>
      <c r="AF88" s="6">
        <v>0</v>
      </c>
      <c r="AG88" s="6">
        <v>60</v>
      </c>
      <c r="AH88" s="6">
        <v>3440</v>
      </c>
      <c r="AI88" s="6"/>
    </row>
    <row r="89" spans="2:35">
      <c r="B89" s="5" t="s">
        <v>136</v>
      </c>
      <c r="C89" s="6" t="s">
        <v>40</v>
      </c>
      <c r="D89" s="6">
        <v>60</v>
      </c>
      <c r="E89" s="6">
        <v>0</v>
      </c>
      <c r="F89" s="6">
        <v>0</v>
      </c>
      <c r="G89" s="6">
        <v>70</v>
      </c>
      <c r="H89" s="6">
        <v>0</v>
      </c>
      <c r="I89" s="6">
        <v>30</v>
      </c>
      <c r="J89" s="6">
        <v>20</v>
      </c>
      <c r="K89" s="6">
        <v>0</v>
      </c>
      <c r="L89" s="6">
        <v>0</v>
      </c>
      <c r="M89" s="6">
        <v>0</v>
      </c>
      <c r="N89" s="6">
        <v>0</v>
      </c>
      <c r="O89" s="6">
        <v>10</v>
      </c>
      <c r="P89" s="6" t="s">
        <v>40</v>
      </c>
      <c r="Q89" s="6">
        <v>160</v>
      </c>
      <c r="R89" s="6">
        <v>170</v>
      </c>
      <c r="S89" s="6">
        <v>0</v>
      </c>
      <c r="T89" s="6">
        <v>0</v>
      </c>
      <c r="U89" s="6">
        <v>0</v>
      </c>
      <c r="V89" s="6">
        <v>20</v>
      </c>
      <c r="W89" s="6">
        <v>0</v>
      </c>
      <c r="X89" s="6" t="s">
        <v>40</v>
      </c>
      <c r="Y89" s="6">
        <v>0</v>
      </c>
      <c r="Z89" s="6">
        <v>280</v>
      </c>
      <c r="AA89" s="6">
        <v>0</v>
      </c>
      <c r="AB89" s="6">
        <v>0</v>
      </c>
      <c r="AC89" s="6" t="s">
        <v>40</v>
      </c>
      <c r="AD89" s="6">
        <v>0</v>
      </c>
      <c r="AE89" s="6">
        <v>0</v>
      </c>
      <c r="AF89" s="6">
        <v>290</v>
      </c>
      <c r="AG89" s="6">
        <v>160</v>
      </c>
      <c r="AH89" s="6">
        <v>1280</v>
      </c>
      <c r="AI89" s="6"/>
    </row>
    <row r="90" spans="2:35">
      <c r="B90" s="5" t="s">
        <v>137</v>
      </c>
      <c r="C90" s="6">
        <v>40</v>
      </c>
      <c r="D90" s="6">
        <v>70</v>
      </c>
      <c r="E90" s="6">
        <v>10</v>
      </c>
      <c r="F90" s="6">
        <v>0</v>
      </c>
      <c r="G90" s="6">
        <v>130</v>
      </c>
      <c r="H90" s="6">
        <v>0</v>
      </c>
      <c r="I90" s="6">
        <v>140</v>
      </c>
      <c r="J90" s="6">
        <v>130</v>
      </c>
      <c r="K90" s="6">
        <v>0</v>
      </c>
      <c r="L90" s="6">
        <v>0</v>
      </c>
      <c r="M90" s="6">
        <v>0</v>
      </c>
      <c r="N90" s="6">
        <v>0</v>
      </c>
      <c r="O90" s="6">
        <v>490</v>
      </c>
      <c r="P90" s="6">
        <v>10</v>
      </c>
      <c r="Q90" s="6">
        <v>310</v>
      </c>
      <c r="R90" s="6">
        <v>2830</v>
      </c>
      <c r="S90" s="6">
        <v>0</v>
      </c>
      <c r="T90" s="6">
        <v>0</v>
      </c>
      <c r="U90" s="6">
        <v>0</v>
      </c>
      <c r="V90" s="6">
        <v>0</v>
      </c>
      <c r="W90" s="6">
        <v>0</v>
      </c>
      <c r="X90" s="6">
        <v>20</v>
      </c>
      <c r="Y90" s="6">
        <v>0</v>
      </c>
      <c r="Z90" s="6">
        <v>2120</v>
      </c>
      <c r="AA90" s="6">
        <v>0</v>
      </c>
      <c r="AB90" s="6">
        <v>0</v>
      </c>
      <c r="AC90" s="6">
        <v>10</v>
      </c>
      <c r="AD90" s="6">
        <v>0</v>
      </c>
      <c r="AE90" s="6">
        <v>0</v>
      </c>
      <c r="AF90" s="6">
        <v>0</v>
      </c>
      <c r="AG90" s="6">
        <v>0</v>
      </c>
      <c r="AH90" s="6">
        <v>6320</v>
      </c>
      <c r="AI90" s="6"/>
    </row>
    <row r="91" spans="2:35">
      <c r="B91" s="5"/>
    </row>
    <row r="92" spans="2:35" ht="13">
      <c r="B92" s="3" t="s">
        <v>138</v>
      </c>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2:35">
      <c r="B93" s="5" t="s">
        <v>138</v>
      </c>
      <c r="C93" s="6">
        <v>20</v>
      </c>
      <c r="D93" s="6">
        <v>30</v>
      </c>
      <c r="E93" s="6">
        <v>0</v>
      </c>
      <c r="F93" s="6">
        <v>0</v>
      </c>
      <c r="G93" s="6">
        <v>640</v>
      </c>
      <c r="H93" s="6">
        <v>0</v>
      </c>
      <c r="I93" s="6">
        <v>70</v>
      </c>
      <c r="J93" s="6">
        <v>90</v>
      </c>
      <c r="K93" s="6">
        <v>0</v>
      </c>
      <c r="L93" s="6">
        <v>0</v>
      </c>
      <c r="M93" s="6">
        <v>10</v>
      </c>
      <c r="N93" s="6">
        <v>0</v>
      </c>
      <c r="O93" s="6">
        <v>0</v>
      </c>
      <c r="P93" s="6">
        <v>240</v>
      </c>
      <c r="Q93" s="6">
        <v>0</v>
      </c>
      <c r="R93" s="6">
        <v>4490</v>
      </c>
      <c r="S93" s="6">
        <v>0</v>
      </c>
      <c r="T93" s="6">
        <v>0</v>
      </c>
      <c r="U93" s="6">
        <v>0</v>
      </c>
      <c r="V93" s="6">
        <v>0</v>
      </c>
      <c r="W93" s="6">
        <v>140</v>
      </c>
      <c r="X93" s="6">
        <v>20</v>
      </c>
      <c r="Y93" s="6">
        <v>0</v>
      </c>
      <c r="Z93" s="6">
        <v>0</v>
      </c>
      <c r="AA93" s="6">
        <v>0</v>
      </c>
      <c r="AB93" s="6">
        <v>0</v>
      </c>
      <c r="AC93" s="6">
        <v>0</v>
      </c>
      <c r="AD93" s="6">
        <v>0</v>
      </c>
      <c r="AE93" s="6">
        <v>0</v>
      </c>
      <c r="AF93" s="6">
        <v>30</v>
      </c>
      <c r="AG93" s="6">
        <v>0</v>
      </c>
      <c r="AH93" s="6">
        <v>5770</v>
      </c>
      <c r="AI93" s="6"/>
    </row>
    <row r="94" spans="2:35">
      <c r="B94" s="5"/>
    </row>
    <row r="95" spans="2:35" ht="13">
      <c r="B95" s="3" t="s">
        <v>139</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2:35">
      <c r="B96" s="5" t="s">
        <v>140</v>
      </c>
      <c r="C96" s="6">
        <v>70</v>
      </c>
      <c r="D96" s="6">
        <v>220</v>
      </c>
      <c r="E96" s="6">
        <v>0</v>
      </c>
      <c r="F96" s="6">
        <v>0</v>
      </c>
      <c r="G96" s="6">
        <v>1850</v>
      </c>
      <c r="H96" s="6">
        <v>120</v>
      </c>
      <c r="I96" s="6">
        <v>1330</v>
      </c>
      <c r="J96" s="6">
        <v>620</v>
      </c>
      <c r="K96" s="6">
        <v>0</v>
      </c>
      <c r="L96" s="6">
        <v>190</v>
      </c>
      <c r="M96" s="6">
        <v>70</v>
      </c>
      <c r="N96" s="6">
        <v>130</v>
      </c>
      <c r="O96" s="6">
        <v>30</v>
      </c>
      <c r="P96" s="6">
        <v>3560</v>
      </c>
      <c r="Q96" s="6">
        <v>0</v>
      </c>
      <c r="R96" s="6">
        <v>23800</v>
      </c>
      <c r="S96" s="6">
        <v>130</v>
      </c>
      <c r="T96" s="6">
        <v>0</v>
      </c>
      <c r="U96" s="6">
        <v>0</v>
      </c>
      <c r="V96" s="6">
        <v>1060</v>
      </c>
      <c r="W96" s="6">
        <v>2390</v>
      </c>
      <c r="X96" s="6">
        <v>240</v>
      </c>
      <c r="Y96" s="6">
        <v>0</v>
      </c>
      <c r="Z96" s="6">
        <v>0</v>
      </c>
      <c r="AA96" s="6">
        <v>180</v>
      </c>
      <c r="AB96" s="6">
        <v>80</v>
      </c>
      <c r="AC96" s="6">
        <v>260</v>
      </c>
      <c r="AD96" s="6">
        <v>16740</v>
      </c>
      <c r="AE96" s="6">
        <v>0</v>
      </c>
      <c r="AF96" s="6">
        <v>440</v>
      </c>
      <c r="AG96" s="6">
        <v>4320</v>
      </c>
      <c r="AH96" s="6">
        <v>57810</v>
      </c>
      <c r="AI96" s="6"/>
    </row>
    <row r="97" spans="2:35">
      <c r="B97" s="5" t="s">
        <v>141</v>
      </c>
      <c r="C97" s="6" t="s">
        <v>40</v>
      </c>
      <c r="D97" s="6">
        <v>20</v>
      </c>
      <c r="E97" s="6">
        <v>0</v>
      </c>
      <c r="F97" s="6">
        <v>0</v>
      </c>
      <c r="G97" s="6" t="s">
        <v>40</v>
      </c>
      <c r="H97" s="6">
        <v>0</v>
      </c>
      <c r="I97" s="6">
        <v>40</v>
      </c>
      <c r="J97" s="6">
        <v>80</v>
      </c>
      <c r="K97" s="6">
        <v>0</v>
      </c>
      <c r="L97" s="6">
        <v>0</v>
      </c>
      <c r="M97" s="6">
        <v>0</v>
      </c>
      <c r="N97" s="6">
        <v>0</v>
      </c>
      <c r="O97" s="6">
        <v>10</v>
      </c>
      <c r="P97" s="6">
        <v>0</v>
      </c>
      <c r="Q97" s="6">
        <v>0</v>
      </c>
      <c r="R97" s="6">
        <v>1160</v>
      </c>
      <c r="S97" s="6">
        <v>10</v>
      </c>
      <c r="T97" s="6">
        <v>0</v>
      </c>
      <c r="U97" s="6">
        <v>0</v>
      </c>
      <c r="V97" s="6">
        <v>10</v>
      </c>
      <c r="W97" s="6">
        <v>70</v>
      </c>
      <c r="X97" s="6">
        <v>1830</v>
      </c>
      <c r="Y97" s="6">
        <v>0</v>
      </c>
      <c r="Z97" s="6">
        <v>0</v>
      </c>
      <c r="AA97" s="6">
        <v>0</v>
      </c>
      <c r="AB97" s="6" t="s">
        <v>40</v>
      </c>
      <c r="AC97" s="6">
        <v>30</v>
      </c>
      <c r="AD97" s="6">
        <v>0</v>
      </c>
      <c r="AE97" s="6">
        <v>0</v>
      </c>
      <c r="AF97" s="6">
        <v>0</v>
      </c>
      <c r="AG97" s="6">
        <v>0</v>
      </c>
      <c r="AH97" s="6">
        <v>3280</v>
      </c>
      <c r="AI97" s="6"/>
    </row>
    <row r="98" spans="2:35">
      <c r="B98" s="5"/>
    </row>
    <row r="99" spans="2:35" ht="13">
      <c r="B99" s="3" t="s">
        <v>142</v>
      </c>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2:35">
      <c r="B100" s="5" t="s">
        <v>143</v>
      </c>
      <c r="C100" s="6" t="s">
        <v>40</v>
      </c>
      <c r="D100" s="6">
        <v>40</v>
      </c>
      <c r="E100" s="6">
        <v>10</v>
      </c>
      <c r="F100" s="6">
        <v>0</v>
      </c>
      <c r="G100" s="6">
        <v>20</v>
      </c>
      <c r="H100" s="6">
        <v>160</v>
      </c>
      <c r="I100" s="6">
        <v>90</v>
      </c>
      <c r="J100" s="6">
        <v>80</v>
      </c>
      <c r="K100" s="6">
        <v>0</v>
      </c>
      <c r="L100" s="6">
        <v>0</v>
      </c>
      <c r="M100" s="6">
        <v>0</v>
      </c>
      <c r="N100" s="6">
        <v>0</v>
      </c>
      <c r="O100" s="6">
        <v>10</v>
      </c>
      <c r="P100" s="6">
        <v>0</v>
      </c>
      <c r="Q100" s="6">
        <v>0</v>
      </c>
      <c r="R100" s="6">
        <v>150</v>
      </c>
      <c r="S100" s="6">
        <v>10</v>
      </c>
      <c r="T100" s="6">
        <v>0</v>
      </c>
      <c r="U100" s="6">
        <v>0</v>
      </c>
      <c r="V100" s="6">
        <v>1330</v>
      </c>
      <c r="W100" s="6">
        <v>20</v>
      </c>
      <c r="X100" s="6">
        <v>0</v>
      </c>
      <c r="Y100" s="6">
        <v>0</v>
      </c>
      <c r="Z100" s="6">
        <v>0</v>
      </c>
      <c r="AA100" s="6">
        <v>0</v>
      </c>
      <c r="AB100" s="6">
        <v>0</v>
      </c>
      <c r="AC100" s="6">
        <v>10</v>
      </c>
      <c r="AD100" s="6">
        <v>50</v>
      </c>
      <c r="AE100" s="6">
        <v>0</v>
      </c>
      <c r="AF100" s="6">
        <v>0</v>
      </c>
      <c r="AG100" s="6" t="s">
        <v>40</v>
      </c>
      <c r="AH100" s="6">
        <v>1980</v>
      </c>
      <c r="AI100" s="6"/>
    </row>
    <row r="101" spans="2:35">
      <c r="B101" s="5" t="s">
        <v>144</v>
      </c>
      <c r="C101" s="6" t="s">
        <v>40</v>
      </c>
      <c r="D101" s="6">
        <v>0</v>
      </c>
      <c r="E101" s="6">
        <v>0</v>
      </c>
      <c r="F101" s="6">
        <v>0</v>
      </c>
      <c r="G101" s="6">
        <v>30</v>
      </c>
      <c r="H101" s="6">
        <v>0</v>
      </c>
      <c r="I101" s="6">
        <v>10</v>
      </c>
      <c r="J101" s="6" t="s">
        <v>40</v>
      </c>
      <c r="K101" s="6">
        <v>0</v>
      </c>
      <c r="L101" s="6">
        <v>0</v>
      </c>
      <c r="M101" s="6" t="s">
        <v>40</v>
      </c>
      <c r="N101" s="6">
        <v>0</v>
      </c>
      <c r="O101" s="6" t="s">
        <v>40</v>
      </c>
      <c r="P101" s="6" t="s">
        <v>40</v>
      </c>
      <c r="Q101" s="6">
        <v>0</v>
      </c>
      <c r="R101" s="6">
        <v>40</v>
      </c>
      <c r="S101" s="6">
        <v>0</v>
      </c>
      <c r="T101" s="6">
        <v>0</v>
      </c>
      <c r="U101" s="6">
        <v>0</v>
      </c>
      <c r="V101" s="6">
        <v>10</v>
      </c>
      <c r="W101" s="6">
        <v>10</v>
      </c>
      <c r="X101" s="6">
        <v>0</v>
      </c>
      <c r="Y101" s="6">
        <v>0</v>
      </c>
      <c r="Z101" s="6">
        <v>0</v>
      </c>
      <c r="AA101" s="6" t="s">
        <v>40</v>
      </c>
      <c r="AB101" s="6">
        <v>0</v>
      </c>
      <c r="AC101" s="6">
        <v>0</v>
      </c>
      <c r="AD101" s="6">
        <v>0</v>
      </c>
      <c r="AE101" s="6">
        <v>0</v>
      </c>
      <c r="AF101" s="6">
        <v>0</v>
      </c>
      <c r="AG101" s="6">
        <v>0</v>
      </c>
      <c r="AH101" s="6">
        <v>110</v>
      </c>
      <c r="AI101" s="6"/>
    </row>
    <row r="102" spans="2:35">
      <c r="B102" s="5" t="s">
        <v>145</v>
      </c>
      <c r="C102" s="6" t="s">
        <v>40</v>
      </c>
      <c r="D102" s="6">
        <v>10</v>
      </c>
      <c r="E102" s="6">
        <v>0</v>
      </c>
      <c r="F102" s="6">
        <v>30</v>
      </c>
      <c r="G102" s="6" t="s">
        <v>40</v>
      </c>
      <c r="H102" s="6">
        <v>0</v>
      </c>
      <c r="I102" s="6">
        <v>10</v>
      </c>
      <c r="J102" s="6">
        <v>10</v>
      </c>
      <c r="K102" s="6">
        <v>0</v>
      </c>
      <c r="L102" s="6" t="s">
        <v>40</v>
      </c>
      <c r="M102" s="6">
        <v>320</v>
      </c>
      <c r="N102" s="6">
        <v>0</v>
      </c>
      <c r="O102" s="6">
        <v>0</v>
      </c>
      <c r="P102" s="6">
        <v>0</v>
      </c>
      <c r="Q102" s="6">
        <v>0</v>
      </c>
      <c r="R102" s="6">
        <v>0</v>
      </c>
      <c r="S102" s="6">
        <v>0</v>
      </c>
      <c r="T102" s="6">
        <v>0</v>
      </c>
      <c r="U102" s="6">
        <v>0</v>
      </c>
      <c r="V102" s="6">
        <v>10</v>
      </c>
      <c r="W102" s="6" t="s">
        <v>40</v>
      </c>
      <c r="X102" s="6">
        <v>0</v>
      </c>
      <c r="Y102" s="6">
        <v>0</v>
      </c>
      <c r="Z102" s="6">
        <v>0</v>
      </c>
      <c r="AA102" s="6">
        <v>0</v>
      </c>
      <c r="AB102" s="6">
        <v>0</v>
      </c>
      <c r="AC102" s="6">
        <v>0</v>
      </c>
      <c r="AD102" s="6">
        <v>0</v>
      </c>
      <c r="AE102" s="6">
        <v>0</v>
      </c>
      <c r="AF102" s="6" t="s">
        <v>40</v>
      </c>
      <c r="AG102" s="6">
        <v>30</v>
      </c>
      <c r="AH102" s="6">
        <v>440</v>
      </c>
      <c r="AI102" s="6"/>
    </row>
    <row r="103" spans="2:35">
      <c r="B103" s="5" t="s">
        <v>146</v>
      </c>
      <c r="C103" s="6">
        <v>0</v>
      </c>
      <c r="D103" s="6" t="s">
        <v>40</v>
      </c>
      <c r="E103" s="6">
        <v>0</v>
      </c>
      <c r="F103" s="6">
        <v>0</v>
      </c>
      <c r="G103" s="6">
        <v>0</v>
      </c>
      <c r="H103" s="6">
        <v>10</v>
      </c>
      <c r="I103" s="6">
        <v>0</v>
      </c>
      <c r="J103" s="6">
        <v>0</v>
      </c>
      <c r="K103" s="6">
        <v>0</v>
      </c>
      <c r="L103" s="6">
        <v>0</v>
      </c>
      <c r="M103" s="6">
        <v>0</v>
      </c>
      <c r="N103" s="6">
        <v>0</v>
      </c>
      <c r="O103" s="6">
        <v>0</v>
      </c>
      <c r="P103" s="6">
        <v>0</v>
      </c>
      <c r="Q103" s="6">
        <v>0</v>
      </c>
      <c r="R103" s="6">
        <v>10</v>
      </c>
      <c r="S103" s="6">
        <v>0</v>
      </c>
      <c r="T103" s="6">
        <v>0</v>
      </c>
      <c r="U103" s="6">
        <v>0</v>
      </c>
      <c r="V103" s="6">
        <v>30</v>
      </c>
      <c r="W103" s="6">
        <v>0</v>
      </c>
      <c r="X103" s="6">
        <v>0</v>
      </c>
      <c r="Y103" s="6">
        <v>0</v>
      </c>
      <c r="Z103" s="6">
        <v>0</v>
      </c>
      <c r="AA103" s="6">
        <v>0</v>
      </c>
      <c r="AB103" s="6">
        <v>0</v>
      </c>
      <c r="AC103" s="6">
        <v>0</v>
      </c>
      <c r="AD103" s="6">
        <v>0</v>
      </c>
      <c r="AE103" s="6">
        <v>0</v>
      </c>
      <c r="AF103" s="6">
        <v>0</v>
      </c>
      <c r="AG103" s="6">
        <v>0</v>
      </c>
      <c r="AH103" s="6">
        <v>40</v>
      </c>
      <c r="AI103" s="6"/>
    </row>
    <row r="104" spans="2:35">
      <c r="B104" s="5" t="s">
        <v>147</v>
      </c>
      <c r="C104" s="6">
        <v>0</v>
      </c>
      <c r="D104" s="6">
        <v>0</v>
      </c>
      <c r="E104" s="6">
        <v>0</v>
      </c>
      <c r="F104" s="6">
        <v>0</v>
      </c>
      <c r="G104" s="6">
        <v>0</v>
      </c>
      <c r="H104" s="6">
        <v>30</v>
      </c>
      <c r="I104" s="6">
        <v>0</v>
      </c>
      <c r="J104" s="6">
        <v>0</v>
      </c>
      <c r="K104" s="6">
        <v>0</v>
      </c>
      <c r="L104" s="6">
        <v>0</v>
      </c>
      <c r="M104" s="6">
        <v>0</v>
      </c>
      <c r="N104" s="6">
        <v>0</v>
      </c>
      <c r="O104" s="6">
        <v>0</v>
      </c>
      <c r="P104" s="6">
        <v>0</v>
      </c>
      <c r="Q104" s="6">
        <v>0</v>
      </c>
      <c r="R104" s="6" t="s">
        <v>40</v>
      </c>
      <c r="S104" s="6">
        <v>0</v>
      </c>
      <c r="T104" s="6">
        <v>0</v>
      </c>
      <c r="U104" s="6">
        <v>0</v>
      </c>
      <c r="V104" s="6">
        <v>0</v>
      </c>
      <c r="W104" s="6">
        <v>0</v>
      </c>
      <c r="X104" s="6">
        <v>0</v>
      </c>
      <c r="Y104" s="6">
        <v>0</v>
      </c>
      <c r="Z104" s="6">
        <v>0</v>
      </c>
      <c r="AA104" s="6">
        <v>0</v>
      </c>
      <c r="AB104" s="6">
        <v>0</v>
      </c>
      <c r="AC104" s="6">
        <v>0</v>
      </c>
      <c r="AD104" s="6">
        <v>0</v>
      </c>
      <c r="AE104" s="6">
        <v>0</v>
      </c>
      <c r="AF104" s="6">
        <v>0</v>
      </c>
      <c r="AG104" s="6">
        <v>0</v>
      </c>
      <c r="AH104" s="6">
        <v>30</v>
      </c>
      <c r="AI104" s="6"/>
    </row>
    <row r="105" spans="2:35">
      <c r="B105" s="5"/>
    </row>
    <row r="106" spans="2:35" ht="13">
      <c r="B106" s="3" t="s">
        <v>148</v>
      </c>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row>
    <row r="107" spans="2:35">
      <c r="B107" s="5" t="s">
        <v>149</v>
      </c>
      <c r="C107" s="6">
        <v>90</v>
      </c>
      <c r="D107" s="6">
        <v>170</v>
      </c>
      <c r="E107" s="6">
        <v>0</v>
      </c>
      <c r="F107" s="6">
        <v>160</v>
      </c>
      <c r="G107" s="6">
        <v>1200</v>
      </c>
      <c r="H107" s="6">
        <v>110</v>
      </c>
      <c r="I107" s="6">
        <v>270</v>
      </c>
      <c r="J107" s="6">
        <v>540</v>
      </c>
      <c r="K107" s="6">
        <v>0</v>
      </c>
      <c r="L107" s="6">
        <v>1300</v>
      </c>
      <c r="M107" s="6">
        <v>0</v>
      </c>
      <c r="N107" s="6">
        <v>0</v>
      </c>
      <c r="O107" s="6">
        <v>90</v>
      </c>
      <c r="P107" s="6">
        <v>0</v>
      </c>
      <c r="Q107" s="6">
        <v>0</v>
      </c>
      <c r="R107" s="6">
        <v>22880</v>
      </c>
      <c r="S107" s="6">
        <v>80</v>
      </c>
      <c r="T107" s="6">
        <v>0</v>
      </c>
      <c r="U107" s="6">
        <v>0</v>
      </c>
      <c r="V107" s="6">
        <v>2060</v>
      </c>
      <c r="W107" s="6">
        <v>1300</v>
      </c>
      <c r="X107" s="6">
        <v>20</v>
      </c>
      <c r="Y107" s="6">
        <v>0</v>
      </c>
      <c r="Z107" s="6">
        <v>110</v>
      </c>
      <c r="AA107" s="6">
        <v>340</v>
      </c>
      <c r="AB107" s="6">
        <v>100</v>
      </c>
      <c r="AC107" s="6">
        <v>90</v>
      </c>
      <c r="AD107" s="6">
        <v>0</v>
      </c>
      <c r="AE107" s="6">
        <v>0</v>
      </c>
      <c r="AF107" s="6">
        <v>1680</v>
      </c>
      <c r="AG107" s="6">
        <v>270</v>
      </c>
      <c r="AH107" s="6">
        <v>32870</v>
      </c>
      <c r="AI107" s="6"/>
    </row>
    <row r="108" spans="2:35">
      <c r="B108" s="5"/>
    </row>
    <row r="109" spans="2:35" ht="13">
      <c r="B109" s="3" t="s">
        <v>150</v>
      </c>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row>
    <row r="110" spans="2:35">
      <c r="B110" s="5" t="s">
        <v>151</v>
      </c>
      <c r="C110" s="6">
        <v>110</v>
      </c>
      <c r="D110" s="6">
        <v>100</v>
      </c>
      <c r="E110" s="6">
        <v>0</v>
      </c>
      <c r="F110" s="6">
        <v>0</v>
      </c>
      <c r="G110" s="6">
        <v>860</v>
      </c>
      <c r="H110" s="6">
        <v>40</v>
      </c>
      <c r="I110" s="6">
        <v>520</v>
      </c>
      <c r="J110" s="6">
        <v>660</v>
      </c>
      <c r="K110" s="6">
        <v>0</v>
      </c>
      <c r="L110" s="6">
        <v>0</v>
      </c>
      <c r="M110" s="6">
        <v>0</v>
      </c>
      <c r="N110" s="6">
        <v>0</v>
      </c>
      <c r="O110" s="6">
        <v>40</v>
      </c>
      <c r="P110" s="6">
        <v>60</v>
      </c>
      <c r="Q110" s="6">
        <v>0</v>
      </c>
      <c r="R110" s="6">
        <v>1350</v>
      </c>
      <c r="S110" s="6">
        <v>100</v>
      </c>
      <c r="T110" s="6">
        <v>0</v>
      </c>
      <c r="U110" s="6">
        <v>0</v>
      </c>
      <c r="V110" s="6">
        <v>650</v>
      </c>
      <c r="W110" s="6">
        <v>240</v>
      </c>
      <c r="X110" s="6">
        <v>140</v>
      </c>
      <c r="Y110" s="6" t="s">
        <v>40</v>
      </c>
      <c r="Z110" s="6">
        <v>0</v>
      </c>
      <c r="AA110" s="6">
        <v>0</v>
      </c>
      <c r="AB110" s="6">
        <v>60</v>
      </c>
      <c r="AC110" s="6">
        <v>100</v>
      </c>
      <c r="AD110" s="6">
        <v>0</v>
      </c>
      <c r="AE110" s="6">
        <v>0</v>
      </c>
      <c r="AF110" s="6">
        <v>70</v>
      </c>
      <c r="AG110" s="6">
        <v>110</v>
      </c>
      <c r="AH110" s="6">
        <v>5200</v>
      </c>
      <c r="AI110" s="6"/>
    </row>
    <row r="111" spans="2:35">
      <c r="B111" s="5" t="s">
        <v>152</v>
      </c>
      <c r="C111" s="6">
        <v>0</v>
      </c>
      <c r="D111" s="6">
        <v>0</v>
      </c>
      <c r="E111" s="6">
        <v>0</v>
      </c>
      <c r="F111" s="6">
        <v>0</v>
      </c>
      <c r="G111" s="6">
        <v>10</v>
      </c>
      <c r="H111" s="6">
        <v>0</v>
      </c>
      <c r="I111" s="6" t="s">
        <v>40</v>
      </c>
      <c r="J111" s="6">
        <v>0</v>
      </c>
      <c r="K111" s="6">
        <v>0</v>
      </c>
      <c r="L111" s="6">
        <v>0</v>
      </c>
      <c r="M111" s="6">
        <v>0</v>
      </c>
      <c r="N111" s="6">
        <v>0</v>
      </c>
      <c r="O111" s="6">
        <v>0</v>
      </c>
      <c r="P111" s="6" t="s">
        <v>40</v>
      </c>
      <c r="Q111" s="6">
        <v>0</v>
      </c>
      <c r="R111" s="6">
        <v>270</v>
      </c>
      <c r="S111" s="6">
        <v>0</v>
      </c>
      <c r="T111" s="6">
        <v>0</v>
      </c>
      <c r="U111" s="6">
        <v>0</v>
      </c>
      <c r="V111" s="6" t="s">
        <v>40</v>
      </c>
      <c r="W111" s="6">
        <v>0</v>
      </c>
      <c r="X111" s="6">
        <v>0</v>
      </c>
      <c r="Y111" s="6">
        <v>0</v>
      </c>
      <c r="Z111" s="6">
        <v>0</v>
      </c>
      <c r="AA111" s="6">
        <v>0</v>
      </c>
      <c r="AB111" s="6">
        <v>0</v>
      </c>
      <c r="AC111" s="6">
        <v>0</v>
      </c>
      <c r="AD111" s="6">
        <v>0</v>
      </c>
      <c r="AE111" s="6">
        <v>0</v>
      </c>
      <c r="AF111" s="6">
        <v>0</v>
      </c>
      <c r="AG111" s="6">
        <v>0</v>
      </c>
      <c r="AH111" s="6">
        <v>280</v>
      </c>
      <c r="AI111" s="6"/>
    </row>
    <row r="112" spans="2:35">
      <c r="B112" s="5" t="s">
        <v>790</v>
      </c>
      <c r="C112" s="6">
        <v>10</v>
      </c>
      <c r="D112" s="6">
        <v>40</v>
      </c>
      <c r="E112" s="6">
        <v>0</v>
      </c>
      <c r="F112" s="6">
        <v>0</v>
      </c>
      <c r="G112" s="6">
        <v>140</v>
      </c>
      <c r="H112" s="6">
        <v>0</v>
      </c>
      <c r="I112" s="6">
        <v>190</v>
      </c>
      <c r="J112" s="6">
        <v>110</v>
      </c>
      <c r="K112" s="6">
        <v>0</v>
      </c>
      <c r="L112" s="6">
        <v>0</v>
      </c>
      <c r="M112" s="6">
        <v>0</v>
      </c>
      <c r="N112" s="6">
        <v>0</v>
      </c>
      <c r="O112" s="6">
        <v>10</v>
      </c>
      <c r="P112" s="6">
        <v>1070</v>
      </c>
      <c r="Q112" s="6">
        <v>0</v>
      </c>
      <c r="R112" s="6">
        <v>13050</v>
      </c>
      <c r="S112" s="6" t="s">
        <v>40</v>
      </c>
      <c r="T112" s="6" t="s">
        <v>40</v>
      </c>
      <c r="U112" s="6">
        <v>0</v>
      </c>
      <c r="V112" s="6">
        <v>30</v>
      </c>
      <c r="W112" s="6">
        <v>290</v>
      </c>
      <c r="X112" s="6">
        <v>60</v>
      </c>
      <c r="Y112" s="6">
        <v>0</v>
      </c>
      <c r="Z112" s="6">
        <v>0</v>
      </c>
      <c r="AA112" s="6">
        <v>0</v>
      </c>
      <c r="AB112" s="6">
        <v>10</v>
      </c>
      <c r="AC112" s="6" t="s">
        <v>40</v>
      </c>
      <c r="AD112" s="6">
        <v>0</v>
      </c>
      <c r="AE112" s="6">
        <v>0</v>
      </c>
      <c r="AF112" s="6">
        <v>0</v>
      </c>
      <c r="AG112" s="6">
        <v>10</v>
      </c>
      <c r="AH112" s="6">
        <v>15010</v>
      </c>
      <c r="AI112" s="6"/>
    </row>
    <row r="113" spans="2:35">
      <c r="B113" s="5" t="s">
        <v>153</v>
      </c>
      <c r="C113" s="6">
        <v>90</v>
      </c>
      <c r="D113" s="6">
        <v>10</v>
      </c>
      <c r="E113" s="6">
        <v>0</v>
      </c>
      <c r="F113" s="6">
        <v>0</v>
      </c>
      <c r="G113" s="6">
        <v>10</v>
      </c>
      <c r="H113" s="6">
        <v>0</v>
      </c>
      <c r="I113" s="6">
        <v>60</v>
      </c>
      <c r="J113" s="6" t="s">
        <v>40</v>
      </c>
      <c r="K113" s="6">
        <v>0</v>
      </c>
      <c r="L113" s="6">
        <v>0</v>
      </c>
      <c r="M113" s="6">
        <v>0</v>
      </c>
      <c r="N113" s="6">
        <v>0</v>
      </c>
      <c r="O113" s="6">
        <v>10</v>
      </c>
      <c r="P113" s="6">
        <v>40</v>
      </c>
      <c r="Q113" s="6">
        <v>0</v>
      </c>
      <c r="R113" s="6">
        <v>860</v>
      </c>
      <c r="S113" s="6">
        <v>0</v>
      </c>
      <c r="T113" s="6">
        <v>0</v>
      </c>
      <c r="U113" s="6">
        <v>0</v>
      </c>
      <c r="V113" s="6">
        <v>10</v>
      </c>
      <c r="W113" s="6">
        <v>10</v>
      </c>
      <c r="X113" s="6" t="s">
        <v>40</v>
      </c>
      <c r="Y113" s="6">
        <v>0</v>
      </c>
      <c r="Z113" s="6">
        <v>0</v>
      </c>
      <c r="AA113" s="6">
        <v>0</v>
      </c>
      <c r="AB113" s="6">
        <v>0</v>
      </c>
      <c r="AC113" s="6">
        <v>0</v>
      </c>
      <c r="AD113" s="6">
        <v>0</v>
      </c>
      <c r="AE113" s="6">
        <v>0</v>
      </c>
      <c r="AF113" s="6">
        <v>0</v>
      </c>
      <c r="AG113" s="6">
        <v>10</v>
      </c>
      <c r="AH113" s="6">
        <v>1120</v>
      </c>
      <c r="AI113" s="6"/>
    </row>
    <row r="114" spans="2:35">
      <c r="B114" s="5" t="s">
        <v>789</v>
      </c>
      <c r="C114" s="6">
        <v>660</v>
      </c>
      <c r="D114" s="6">
        <v>10</v>
      </c>
      <c r="E114" s="6">
        <v>0</v>
      </c>
      <c r="F114" s="6">
        <v>0</v>
      </c>
      <c r="G114" s="6">
        <v>0</v>
      </c>
      <c r="H114" s="6">
        <v>0</v>
      </c>
      <c r="I114" s="6">
        <v>0</v>
      </c>
      <c r="J114" s="6">
        <v>130</v>
      </c>
      <c r="K114" s="6">
        <v>0</v>
      </c>
      <c r="L114" s="6">
        <v>450</v>
      </c>
      <c r="M114" s="6">
        <v>60</v>
      </c>
      <c r="N114" s="6">
        <v>0</v>
      </c>
      <c r="O114" s="6">
        <v>10</v>
      </c>
      <c r="P114" s="6">
        <v>0</v>
      </c>
      <c r="Q114" s="6">
        <v>0</v>
      </c>
      <c r="R114" s="6">
        <v>47220</v>
      </c>
      <c r="S114" s="6">
        <v>0</v>
      </c>
      <c r="T114" s="6">
        <v>0</v>
      </c>
      <c r="U114" s="6">
        <v>0</v>
      </c>
      <c r="V114" s="6">
        <v>570</v>
      </c>
      <c r="W114" s="6">
        <v>0</v>
      </c>
      <c r="X114" s="6">
        <v>0</v>
      </c>
      <c r="Y114" s="6">
        <v>1240</v>
      </c>
      <c r="Z114" s="6">
        <v>0</v>
      </c>
      <c r="AA114" s="6">
        <v>670</v>
      </c>
      <c r="AB114" s="6">
        <v>0</v>
      </c>
      <c r="AC114" s="6" t="s">
        <v>40</v>
      </c>
      <c r="AD114" s="6">
        <v>0</v>
      </c>
      <c r="AE114" s="6">
        <v>0</v>
      </c>
      <c r="AF114" s="6">
        <v>0</v>
      </c>
      <c r="AG114" s="6">
        <v>0</v>
      </c>
      <c r="AH114" s="6">
        <v>51030</v>
      </c>
      <c r="AI114" s="6"/>
    </row>
    <row r="115" spans="2:35">
      <c r="B115" s="5" t="s">
        <v>154</v>
      </c>
      <c r="C115" s="6" t="s">
        <v>40</v>
      </c>
      <c r="D115" s="6" t="s">
        <v>40</v>
      </c>
      <c r="E115" s="6">
        <v>0</v>
      </c>
      <c r="F115" s="6">
        <v>0</v>
      </c>
      <c r="G115" s="6" t="s">
        <v>40</v>
      </c>
      <c r="H115" s="6">
        <v>0</v>
      </c>
      <c r="I115" s="6">
        <v>10</v>
      </c>
      <c r="J115" s="6">
        <v>10</v>
      </c>
      <c r="K115" s="6">
        <v>0</v>
      </c>
      <c r="L115" s="6">
        <v>0</v>
      </c>
      <c r="M115" s="6">
        <v>0</v>
      </c>
      <c r="N115" s="6">
        <v>0</v>
      </c>
      <c r="O115" s="6">
        <v>10</v>
      </c>
      <c r="P115" s="6">
        <v>20</v>
      </c>
      <c r="Q115" s="6">
        <v>0</v>
      </c>
      <c r="R115" s="6">
        <v>1250</v>
      </c>
      <c r="S115" s="6">
        <v>0</v>
      </c>
      <c r="T115" s="6">
        <v>0</v>
      </c>
      <c r="U115" s="6">
        <v>0</v>
      </c>
      <c r="V115" s="6">
        <v>10</v>
      </c>
      <c r="W115" s="6">
        <v>10</v>
      </c>
      <c r="X115" s="6">
        <v>10</v>
      </c>
      <c r="Y115" s="6">
        <v>0</v>
      </c>
      <c r="Z115" s="6">
        <v>0</v>
      </c>
      <c r="AA115" s="6">
        <v>0</v>
      </c>
      <c r="AB115" s="6">
        <v>0</v>
      </c>
      <c r="AC115" s="6">
        <v>0</v>
      </c>
      <c r="AD115" s="6">
        <v>0</v>
      </c>
      <c r="AE115" s="6">
        <v>0</v>
      </c>
      <c r="AF115" s="6">
        <v>0</v>
      </c>
      <c r="AG115" s="6">
        <v>0</v>
      </c>
      <c r="AH115" s="6">
        <v>1310</v>
      </c>
      <c r="AI115" s="6"/>
    </row>
    <row r="116" spans="2:35">
      <c r="B116" s="5"/>
    </row>
    <row r="117" spans="2:35" ht="13">
      <c r="B117" s="3" t="s">
        <v>155</v>
      </c>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row>
    <row r="118" spans="2:35">
      <c r="B118" s="5" t="s">
        <v>155</v>
      </c>
      <c r="C118" s="6">
        <v>40</v>
      </c>
      <c r="D118" s="6">
        <v>20</v>
      </c>
      <c r="E118" s="6">
        <v>0</v>
      </c>
      <c r="F118" s="6">
        <v>0</v>
      </c>
      <c r="G118" s="6">
        <v>100</v>
      </c>
      <c r="H118" s="6">
        <v>0</v>
      </c>
      <c r="I118" s="6">
        <v>10</v>
      </c>
      <c r="J118" s="6">
        <v>20</v>
      </c>
      <c r="K118" s="6">
        <v>0</v>
      </c>
      <c r="L118" s="6">
        <v>0</v>
      </c>
      <c r="M118" s="6">
        <v>0</v>
      </c>
      <c r="N118" s="6">
        <v>0</v>
      </c>
      <c r="O118" s="6">
        <v>80</v>
      </c>
      <c r="P118" s="6">
        <v>0</v>
      </c>
      <c r="Q118" s="6">
        <v>0</v>
      </c>
      <c r="R118" s="6">
        <v>160</v>
      </c>
      <c r="S118" s="6">
        <v>0</v>
      </c>
      <c r="T118" s="6">
        <v>0</v>
      </c>
      <c r="U118" s="6">
        <v>0</v>
      </c>
      <c r="V118" s="6" t="s">
        <v>40</v>
      </c>
      <c r="W118" s="6">
        <v>0</v>
      </c>
      <c r="X118" s="6">
        <v>10</v>
      </c>
      <c r="Y118" s="6">
        <v>0</v>
      </c>
      <c r="Z118" s="6">
        <v>0</v>
      </c>
      <c r="AA118" s="6">
        <v>0</v>
      </c>
      <c r="AB118" s="6">
        <v>0</v>
      </c>
      <c r="AC118" s="6">
        <v>0</v>
      </c>
      <c r="AD118" s="6">
        <v>0</v>
      </c>
      <c r="AE118" s="6">
        <v>0</v>
      </c>
      <c r="AF118" s="6">
        <v>80</v>
      </c>
      <c r="AG118" s="6">
        <v>0</v>
      </c>
      <c r="AH118" s="6">
        <v>520</v>
      </c>
      <c r="AI118" s="6"/>
    </row>
    <row r="119" spans="2:35">
      <c r="B119" s="5"/>
    </row>
    <row r="120" spans="2:35" ht="13">
      <c r="B120" s="3" t="s">
        <v>156</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row>
    <row r="121" spans="2:35">
      <c r="B121" s="5" t="s">
        <v>156</v>
      </c>
      <c r="C121" s="6">
        <v>20</v>
      </c>
      <c r="D121" s="6">
        <v>30</v>
      </c>
      <c r="E121" s="6">
        <v>0</v>
      </c>
      <c r="F121" s="6">
        <v>0</v>
      </c>
      <c r="G121" s="6">
        <v>250</v>
      </c>
      <c r="H121" s="6">
        <v>0</v>
      </c>
      <c r="I121" s="6">
        <v>40</v>
      </c>
      <c r="J121" s="6">
        <v>180</v>
      </c>
      <c r="K121" s="6">
        <v>0</v>
      </c>
      <c r="L121" s="6">
        <v>0</v>
      </c>
      <c r="M121" s="6">
        <v>0</v>
      </c>
      <c r="N121" s="6">
        <v>0</v>
      </c>
      <c r="O121" s="6">
        <v>0</v>
      </c>
      <c r="P121" s="6">
        <v>50</v>
      </c>
      <c r="Q121" s="6">
        <v>0</v>
      </c>
      <c r="R121" s="6">
        <v>4620</v>
      </c>
      <c r="S121" s="6">
        <v>0</v>
      </c>
      <c r="T121" s="6">
        <v>0</v>
      </c>
      <c r="U121" s="6">
        <v>0</v>
      </c>
      <c r="V121" s="6">
        <v>0</v>
      </c>
      <c r="W121" s="6">
        <v>90</v>
      </c>
      <c r="X121" s="6">
        <v>30</v>
      </c>
      <c r="Y121" s="6">
        <v>0</v>
      </c>
      <c r="Z121" s="6">
        <v>0</v>
      </c>
      <c r="AA121" s="6">
        <v>40</v>
      </c>
      <c r="AB121" s="6">
        <v>0</v>
      </c>
      <c r="AC121" s="6">
        <v>0</v>
      </c>
      <c r="AD121" s="6">
        <v>0</v>
      </c>
      <c r="AE121" s="6">
        <v>0</v>
      </c>
      <c r="AF121" s="6">
        <v>0</v>
      </c>
      <c r="AG121" s="6">
        <v>0</v>
      </c>
      <c r="AH121" s="6">
        <v>5350</v>
      </c>
      <c r="AI121" s="6"/>
    </row>
    <row r="122" spans="2:35">
      <c r="B122" s="5"/>
    </row>
    <row r="123" spans="2:35" ht="13">
      <c r="B123" s="3" t="s">
        <v>157</v>
      </c>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row>
    <row r="124" spans="2:35">
      <c r="B124" s="5" t="s">
        <v>157</v>
      </c>
      <c r="C124" s="6">
        <v>0</v>
      </c>
      <c r="D124" s="6">
        <v>10</v>
      </c>
      <c r="E124" s="6">
        <v>0</v>
      </c>
      <c r="F124" s="6">
        <v>0</v>
      </c>
      <c r="G124" s="6" t="s">
        <v>40</v>
      </c>
      <c r="H124" s="6">
        <v>10</v>
      </c>
      <c r="I124" s="6">
        <v>10</v>
      </c>
      <c r="J124" s="6">
        <v>10</v>
      </c>
      <c r="K124" s="6">
        <v>0</v>
      </c>
      <c r="L124" s="6">
        <v>0</v>
      </c>
      <c r="M124" s="6">
        <v>0</v>
      </c>
      <c r="N124" s="6">
        <v>0</v>
      </c>
      <c r="O124" s="6">
        <v>10</v>
      </c>
      <c r="P124" s="6">
        <v>0</v>
      </c>
      <c r="Q124" s="6">
        <v>0</v>
      </c>
      <c r="R124" s="6">
        <v>0</v>
      </c>
      <c r="S124" s="6">
        <v>0</v>
      </c>
      <c r="T124" s="6">
        <v>0</v>
      </c>
      <c r="U124" s="6">
        <v>0</v>
      </c>
      <c r="V124" s="6">
        <v>90</v>
      </c>
      <c r="W124" s="6">
        <v>0</v>
      </c>
      <c r="X124" s="6" t="s">
        <v>40</v>
      </c>
      <c r="Y124" s="6">
        <v>0</v>
      </c>
      <c r="Z124" s="6">
        <v>0</v>
      </c>
      <c r="AA124" s="6" t="s">
        <v>40</v>
      </c>
      <c r="AB124" s="6">
        <v>0</v>
      </c>
      <c r="AC124" s="6">
        <v>0</v>
      </c>
      <c r="AD124" s="6">
        <v>0</v>
      </c>
      <c r="AE124" s="6">
        <v>0</v>
      </c>
      <c r="AF124" s="6">
        <v>20</v>
      </c>
      <c r="AG124" s="6">
        <v>0</v>
      </c>
      <c r="AH124" s="6">
        <v>160</v>
      </c>
      <c r="AI124" s="6"/>
    </row>
    <row r="125" spans="2:35">
      <c r="B125" s="5"/>
    </row>
    <row r="126" spans="2:35" ht="13">
      <c r="B126" s="3" t="s">
        <v>158</v>
      </c>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row>
    <row r="127" spans="2:35">
      <c r="B127" s="5" t="s">
        <v>158</v>
      </c>
      <c r="C127" s="6">
        <v>10</v>
      </c>
      <c r="D127" s="6">
        <v>30</v>
      </c>
      <c r="E127" s="6">
        <v>0</v>
      </c>
      <c r="F127" s="6">
        <v>0</v>
      </c>
      <c r="G127" s="6">
        <v>80</v>
      </c>
      <c r="H127" s="6">
        <v>0</v>
      </c>
      <c r="I127" s="6">
        <v>30</v>
      </c>
      <c r="J127" s="6">
        <v>50</v>
      </c>
      <c r="K127" s="6">
        <v>780</v>
      </c>
      <c r="L127" s="6">
        <v>0</v>
      </c>
      <c r="M127" s="6">
        <v>0</v>
      </c>
      <c r="N127" s="6">
        <v>0</v>
      </c>
      <c r="O127" s="6" t="s">
        <v>40</v>
      </c>
      <c r="P127" s="6">
        <v>20</v>
      </c>
      <c r="Q127" s="6">
        <v>0</v>
      </c>
      <c r="R127" s="6">
        <v>210</v>
      </c>
      <c r="S127" s="6">
        <v>0</v>
      </c>
      <c r="T127" s="6">
        <v>0</v>
      </c>
      <c r="U127" s="6">
        <v>0</v>
      </c>
      <c r="V127" s="6">
        <v>60</v>
      </c>
      <c r="W127" s="6">
        <v>30</v>
      </c>
      <c r="X127" s="6">
        <v>10</v>
      </c>
      <c r="Y127" s="6">
        <v>0</v>
      </c>
      <c r="Z127" s="6">
        <v>0</v>
      </c>
      <c r="AA127" s="6">
        <v>0</v>
      </c>
      <c r="AB127" s="6">
        <v>40</v>
      </c>
      <c r="AC127" s="6">
        <v>110</v>
      </c>
      <c r="AD127" s="6">
        <v>0</v>
      </c>
      <c r="AE127" s="6">
        <v>0</v>
      </c>
      <c r="AF127" s="6">
        <v>240</v>
      </c>
      <c r="AG127" s="6">
        <v>0</v>
      </c>
      <c r="AH127" s="6">
        <v>1710</v>
      </c>
      <c r="AI127" s="6"/>
    </row>
    <row r="128" spans="2:35">
      <c r="B128" s="5"/>
    </row>
    <row r="129" spans="2:35" ht="13">
      <c r="B129" s="3" t="s">
        <v>159</v>
      </c>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row>
    <row r="130" spans="2:35">
      <c r="B130" s="5" t="s">
        <v>159</v>
      </c>
      <c r="C130" s="6">
        <v>0</v>
      </c>
      <c r="D130" s="6">
        <v>30</v>
      </c>
      <c r="E130" s="6">
        <v>10</v>
      </c>
      <c r="F130" s="6">
        <v>10</v>
      </c>
      <c r="G130" s="6">
        <v>100</v>
      </c>
      <c r="H130" s="6">
        <v>50</v>
      </c>
      <c r="I130" s="6">
        <v>40</v>
      </c>
      <c r="J130" s="6">
        <v>20</v>
      </c>
      <c r="K130" s="6">
        <v>0</v>
      </c>
      <c r="L130" s="6">
        <v>0</v>
      </c>
      <c r="M130" s="6">
        <v>0</v>
      </c>
      <c r="N130" s="6">
        <v>0</v>
      </c>
      <c r="O130" s="6">
        <v>0</v>
      </c>
      <c r="P130" s="6">
        <v>80</v>
      </c>
      <c r="Q130" s="6">
        <v>0</v>
      </c>
      <c r="R130" s="6">
        <v>160</v>
      </c>
      <c r="S130" s="6">
        <v>0</v>
      </c>
      <c r="T130" s="6">
        <v>0</v>
      </c>
      <c r="U130" s="6">
        <v>0</v>
      </c>
      <c r="V130" s="6">
        <v>80</v>
      </c>
      <c r="W130" s="6">
        <v>30</v>
      </c>
      <c r="X130" s="6">
        <v>10</v>
      </c>
      <c r="Y130" s="6">
        <v>0</v>
      </c>
      <c r="Z130" s="6">
        <v>10</v>
      </c>
      <c r="AA130" s="6">
        <v>0</v>
      </c>
      <c r="AB130" s="6">
        <v>0</v>
      </c>
      <c r="AC130" s="6">
        <v>0</v>
      </c>
      <c r="AD130" s="6">
        <v>0</v>
      </c>
      <c r="AE130" s="6">
        <v>0</v>
      </c>
      <c r="AF130" s="6">
        <v>520</v>
      </c>
      <c r="AG130" s="6">
        <v>0</v>
      </c>
      <c r="AH130" s="6">
        <v>1160</v>
      </c>
      <c r="AI130" s="6"/>
    </row>
    <row r="131" spans="2:35">
      <c r="B131" s="5"/>
    </row>
    <row r="132" spans="2:35" ht="13">
      <c r="B132" s="3" t="s">
        <v>161</v>
      </c>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row>
    <row r="133" spans="2:35">
      <c r="B133" s="5" t="s">
        <v>161</v>
      </c>
      <c r="C133" s="6" t="s">
        <v>40</v>
      </c>
      <c r="D133" s="6">
        <v>20</v>
      </c>
      <c r="E133" s="6">
        <v>0</v>
      </c>
      <c r="F133" s="6">
        <v>0</v>
      </c>
      <c r="G133" s="6">
        <v>10</v>
      </c>
      <c r="H133" s="6">
        <v>30</v>
      </c>
      <c r="I133" s="6">
        <v>10</v>
      </c>
      <c r="J133" s="6">
        <v>10</v>
      </c>
      <c r="K133" s="6">
        <v>0</v>
      </c>
      <c r="L133" s="6">
        <v>0</v>
      </c>
      <c r="M133" s="6">
        <v>0</v>
      </c>
      <c r="N133" s="6">
        <v>0</v>
      </c>
      <c r="O133" s="6" t="s">
        <v>40</v>
      </c>
      <c r="P133" s="6">
        <v>10</v>
      </c>
      <c r="Q133" s="6">
        <v>0</v>
      </c>
      <c r="R133" s="6">
        <v>130</v>
      </c>
      <c r="S133" s="6">
        <v>0</v>
      </c>
      <c r="T133" s="6">
        <v>0</v>
      </c>
      <c r="U133" s="6">
        <v>0</v>
      </c>
      <c r="V133" s="6">
        <v>60</v>
      </c>
      <c r="W133" s="6">
        <v>0</v>
      </c>
      <c r="X133" s="6" t="s">
        <v>40</v>
      </c>
      <c r="Y133" s="6">
        <v>0</v>
      </c>
      <c r="Z133" s="6">
        <v>20</v>
      </c>
      <c r="AA133" s="6">
        <v>0</v>
      </c>
      <c r="AB133" s="6">
        <v>0</v>
      </c>
      <c r="AC133" s="6">
        <v>20</v>
      </c>
      <c r="AD133" s="6">
        <v>0</v>
      </c>
      <c r="AE133" s="6">
        <v>0</v>
      </c>
      <c r="AF133" s="6">
        <v>0</v>
      </c>
      <c r="AG133" s="6">
        <v>0</v>
      </c>
      <c r="AH133" s="6">
        <v>320</v>
      </c>
      <c r="AI133" s="6"/>
    </row>
    <row r="134" spans="2:35">
      <c r="B134" s="5"/>
    </row>
    <row r="135" spans="2:35" ht="13">
      <c r="B135" s="3" t="s">
        <v>160</v>
      </c>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row>
    <row r="136" spans="2:35">
      <c r="B136" s="5" t="s">
        <v>160</v>
      </c>
      <c r="C136" s="6" t="s">
        <v>40</v>
      </c>
      <c r="D136" s="6">
        <v>30</v>
      </c>
      <c r="E136" s="6">
        <v>0</v>
      </c>
      <c r="F136" s="6">
        <v>0</v>
      </c>
      <c r="G136" s="6">
        <v>30</v>
      </c>
      <c r="H136" s="6" t="s">
        <v>40</v>
      </c>
      <c r="I136" s="6">
        <v>10</v>
      </c>
      <c r="J136" s="6">
        <v>10</v>
      </c>
      <c r="K136" s="6">
        <v>0</v>
      </c>
      <c r="L136" s="6">
        <v>0</v>
      </c>
      <c r="M136" s="6">
        <v>0</v>
      </c>
      <c r="N136" s="6">
        <v>0</v>
      </c>
      <c r="O136" s="6">
        <v>0</v>
      </c>
      <c r="P136" s="6">
        <v>10</v>
      </c>
      <c r="Q136" s="6">
        <v>0</v>
      </c>
      <c r="R136" s="6">
        <v>80</v>
      </c>
      <c r="S136" s="6">
        <v>20</v>
      </c>
      <c r="T136" s="6">
        <v>0</v>
      </c>
      <c r="U136" s="6">
        <v>0</v>
      </c>
      <c r="V136" s="6">
        <v>30</v>
      </c>
      <c r="W136" s="6">
        <v>30</v>
      </c>
      <c r="X136" s="6" t="s">
        <v>40</v>
      </c>
      <c r="Y136" s="6">
        <v>0</v>
      </c>
      <c r="Z136" s="6">
        <v>0</v>
      </c>
      <c r="AA136" s="6">
        <v>0</v>
      </c>
      <c r="AB136" s="6">
        <v>0</v>
      </c>
      <c r="AC136" s="6">
        <v>10</v>
      </c>
      <c r="AD136" s="6">
        <v>0</v>
      </c>
      <c r="AE136" s="6">
        <v>0</v>
      </c>
      <c r="AF136" s="6">
        <v>0</v>
      </c>
      <c r="AG136" s="6">
        <v>0</v>
      </c>
      <c r="AH136" s="6">
        <v>250</v>
      </c>
      <c r="AI136" s="6"/>
    </row>
    <row r="137" spans="2:35">
      <c r="B137" s="5"/>
    </row>
    <row r="138" spans="2:35" ht="13">
      <c r="B138" s="3" t="s">
        <v>162</v>
      </c>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row>
    <row r="139" spans="2:35">
      <c r="B139" s="5" t="s">
        <v>163</v>
      </c>
      <c r="C139" s="6">
        <v>0</v>
      </c>
      <c r="D139" s="6" t="s">
        <v>40</v>
      </c>
      <c r="E139" s="6">
        <v>0</v>
      </c>
      <c r="F139" s="6">
        <v>0</v>
      </c>
      <c r="G139" s="6">
        <v>0</v>
      </c>
      <c r="H139" s="6">
        <v>0</v>
      </c>
      <c r="I139" s="6">
        <v>0</v>
      </c>
      <c r="J139" s="6" t="s">
        <v>40</v>
      </c>
      <c r="K139" s="6">
        <v>0</v>
      </c>
      <c r="L139" s="6">
        <v>0</v>
      </c>
      <c r="M139" s="6">
        <v>0</v>
      </c>
      <c r="N139" s="6">
        <v>0</v>
      </c>
      <c r="O139" s="6">
        <v>0</v>
      </c>
      <c r="P139" s="6">
        <v>0</v>
      </c>
      <c r="Q139" s="6">
        <v>0</v>
      </c>
      <c r="R139" s="6">
        <v>20</v>
      </c>
      <c r="S139" s="6">
        <v>0</v>
      </c>
      <c r="T139" s="6">
        <v>0</v>
      </c>
      <c r="U139" s="6">
        <v>0</v>
      </c>
      <c r="V139" s="6">
        <v>10</v>
      </c>
      <c r="W139" s="6" t="s">
        <v>40</v>
      </c>
      <c r="X139" s="6">
        <v>0</v>
      </c>
      <c r="Y139" s="6">
        <v>0</v>
      </c>
      <c r="Z139" s="6">
        <v>0</v>
      </c>
      <c r="AA139" s="6">
        <v>0</v>
      </c>
      <c r="AB139" s="6">
        <v>0</v>
      </c>
      <c r="AC139" s="6">
        <v>0</v>
      </c>
      <c r="AD139" s="6">
        <v>0</v>
      </c>
      <c r="AE139" s="6">
        <v>0</v>
      </c>
      <c r="AF139" s="6">
        <v>0</v>
      </c>
      <c r="AG139" s="6">
        <v>70</v>
      </c>
      <c r="AH139" s="6">
        <v>110</v>
      </c>
      <c r="AI139" s="6"/>
    </row>
    <row r="140" spans="2:35">
      <c r="B140" s="5"/>
    </row>
    <row r="141" spans="2:35" ht="13">
      <c r="B141" s="3" t="s">
        <v>164</v>
      </c>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row>
    <row r="142" spans="2:35" ht="14.5">
      <c r="B142" s="2806" t="s">
        <v>623</v>
      </c>
      <c r="C142" s="6">
        <v>0</v>
      </c>
      <c r="D142" s="6">
        <v>0</v>
      </c>
      <c r="E142" s="6">
        <v>0</v>
      </c>
      <c r="F142" s="6">
        <v>0</v>
      </c>
      <c r="G142" s="6">
        <v>0</v>
      </c>
      <c r="H142" s="6">
        <v>0</v>
      </c>
      <c r="I142" s="6">
        <v>0</v>
      </c>
      <c r="J142" s="6">
        <v>0</v>
      </c>
      <c r="K142" s="6">
        <v>0</v>
      </c>
      <c r="L142" s="6">
        <v>0</v>
      </c>
      <c r="M142" s="6">
        <v>0</v>
      </c>
      <c r="N142" s="6">
        <v>0</v>
      </c>
      <c r="O142" s="6">
        <v>0</v>
      </c>
      <c r="P142" s="6">
        <v>0</v>
      </c>
      <c r="Q142" s="6">
        <v>0</v>
      </c>
      <c r="R142" s="6">
        <v>0</v>
      </c>
      <c r="S142" s="6">
        <v>0</v>
      </c>
      <c r="T142" s="6">
        <v>0</v>
      </c>
      <c r="U142" s="6">
        <v>0</v>
      </c>
      <c r="V142" s="6">
        <v>0</v>
      </c>
      <c r="W142" s="6">
        <v>0</v>
      </c>
      <c r="X142" s="6">
        <v>0</v>
      </c>
      <c r="Y142" s="6">
        <v>0</v>
      </c>
      <c r="Z142" s="6">
        <v>0</v>
      </c>
      <c r="AA142" s="6">
        <v>0</v>
      </c>
      <c r="AB142" s="6">
        <v>0</v>
      </c>
      <c r="AC142" s="6">
        <v>0</v>
      </c>
      <c r="AD142" s="6">
        <v>0</v>
      </c>
      <c r="AE142" s="6">
        <v>0</v>
      </c>
      <c r="AF142" s="6">
        <v>0</v>
      </c>
      <c r="AG142" s="6">
        <v>7490</v>
      </c>
      <c r="AH142" s="6">
        <v>7490</v>
      </c>
      <c r="AI142" s="6"/>
    </row>
    <row r="143" spans="2:35" ht="14.5">
      <c r="B143" s="2806" t="s">
        <v>624</v>
      </c>
      <c r="C143" s="6">
        <v>0</v>
      </c>
      <c r="D143" s="6">
        <v>0</v>
      </c>
      <c r="E143" s="6">
        <v>0</v>
      </c>
      <c r="F143" s="6">
        <v>0</v>
      </c>
      <c r="G143" s="6">
        <v>0</v>
      </c>
      <c r="H143" s="6">
        <v>0</v>
      </c>
      <c r="I143" s="6">
        <v>0</v>
      </c>
      <c r="J143" s="6">
        <v>0</v>
      </c>
      <c r="K143" s="6">
        <v>0</v>
      </c>
      <c r="L143" s="6">
        <v>0</v>
      </c>
      <c r="M143" s="6">
        <v>0</v>
      </c>
      <c r="N143" s="6">
        <v>0</v>
      </c>
      <c r="O143" s="6">
        <v>0</v>
      </c>
      <c r="P143" s="6">
        <v>0</v>
      </c>
      <c r="Q143" s="6">
        <v>0</v>
      </c>
      <c r="R143" s="6">
        <v>0</v>
      </c>
      <c r="S143" s="6">
        <v>0</v>
      </c>
      <c r="T143" s="6">
        <v>0</v>
      </c>
      <c r="U143" s="6">
        <v>0</v>
      </c>
      <c r="V143" s="6">
        <v>0</v>
      </c>
      <c r="W143" s="6">
        <v>0</v>
      </c>
      <c r="X143" s="6">
        <v>0</v>
      </c>
      <c r="Y143" s="6">
        <v>0</v>
      </c>
      <c r="Z143" s="6">
        <v>0</v>
      </c>
      <c r="AA143" s="6">
        <v>0</v>
      </c>
      <c r="AB143" s="6">
        <v>0</v>
      </c>
      <c r="AC143" s="6">
        <v>0</v>
      </c>
      <c r="AD143" s="6">
        <v>0</v>
      </c>
      <c r="AE143" s="6">
        <v>0</v>
      </c>
      <c r="AF143" s="6">
        <v>0</v>
      </c>
      <c r="AG143" s="6">
        <v>100</v>
      </c>
      <c r="AH143" s="6">
        <v>100</v>
      </c>
      <c r="AI143" s="6"/>
    </row>
    <row r="144" spans="2:35">
      <c r="B144" s="5" t="s">
        <v>167</v>
      </c>
      <c r="C144" s="6">
        <v>0</v>
      </c>
      <c r="D144" s="6">
        <v>10</v>
      </c>
      <c r="E144" s="6">
        <v>0</v>
      </c>
      <c r="F144" s="6">
        <v>0</v>
      </c>
      <c r="G144" s="6">
        <v>50</v>
      </c>
      <c r="H144" s="6">
        <v>0</v>
      </c>
      <c r="I144" s="6">
        <v>20</v>
      </c>
      <c r="J144" s="6">
        <v>30</v>
      </c>
      <c r="K144" s="6">
        <v>0</v>
      </c>
      <c r="L144" s="6">
        <v>0</v>
      </c>
      <c r="M144" s="6">
        <v>0</v>
      </c>
      <c r="N144" s="6">
        <v>0</v>
      </c>
      <c r="O144" s="6">
        <v>20</v>
      </c>
      <c r="P144" s="6">
        <v>560</v>
      </c>
      <c r="Q144" s="6">
        <v>0</v>
      </c>
      <c r="R144" s="6">
        <v>1170</v>
      </c>
      <c r="S144" s="6">
        <v>0</v>
      </c>
      <c r="T144" s="6">
        <v>0</v>
      </c>
      <c r="U144" s="6">
        <v>0</v>
      </c>
      <c r="V144" s="6">
        <v>20</v>
      </c>
      <c r="W144" s="6">
        <v>0</v>
      </c>
      <c r="X144" s="6">
        <v>0</v>
      </c>
      <c r="Y144" s="6">
        <v>0</v>
      </c>
      <c r="Z144" s="6">
        <v>0</v>
      </c>
      <c r="AA144" s="6" t="s">
        <v>40</v>
      </c>
      <c r="AB144" s="6">
        <v>0</v>
      </c>
      <c r="AC144" s="6">
        <v>0</v>
      </c>
      <c r="AD144" s="6">
        <v>0</v>
      </c>
      <c r="AE144" s="6">
        <v>0</v>
      </c>
      <c r="AF144" s="6">
        <v>0</v>
      </c>
      <c r="AG144" s="6">
        <v>0</v>
      </c>
      <c r="AH144" s="6">
        <v>1880</v>
      </c>
      <c r="AI144" s="6"/>
    </row>
    <row r="145" spans="2:35" ht="14.5">
      <c r="B145" s="2806" t="s">
        <v>625</v>
      </c>
      <c r="C145" s="6">
        <v>0</v>
      </c>
      <c r="D145" s="6">
        <v>0</v>
      </c>
      <c r="E145" s="6">
        <v>0</v>
      </c>
      <c r="F145" s="6">
        <v>0</v>
      </c>
      <c r="G145" s="6">
        <v>0</v>
      </c>
      <c r="H145" s="6">
        <v>0</v>
      </c>
      <c r="I145" s="6">
        <v>0</v>
      </c>
      <c r="J145" s="6">
        <v>0</v>
      </c>
      <c r="K145" s="6">
        <v>0</v>
      </c>
      <c r="L145" s="6">
        <v>0</v>
      </c>
      <c r="M145" s="6">
        <v>0</v>
      </c>
      <c r="N145" s="6">
        <v>0</v>
      </c>
      <c r="O145" s="6">
        <v>0</v>
      </c>
      <c r="P145" s="6">
        <v>0</v>
      </c>
      <c r="Q145" s="6">
        <v>0</v>
      </c>
      <c r="R145" s="6">
        <v>0</v>
      </c>
      <c r="S145" s="6">
        <v>0</v>
      </c>
      <c r="T145" s="6">
        <v>0</v>
      </c>
      <c r="U145" s="6">
        <v>0</v>
      </c>
      <c r="V145" s="6">
        <v>0</v>
      </c>
      <c r="W145" s="6">
        <v>0</v>
      </c>
      <c r="X145" s="6">
        <v>0</v>
      </c>
      <c r="Y145" s="6">
        <v>0</v>
      </c>
      <c r="Z145" s="6">
        <v>0</v>
      </c>
      <c r="AA145" s="6">
        <v>0</v>
      </c>
      <c r="AB145" s="6">
        <v>0</v>
      </c>
      <c r="AC145" s="6">
        <v>0</v>
      </c>
      <c r="AD145" s="6">
        <v>0</v>
      </c>
      <c r="AE145" s="6">
        <v>0</v>
      </c>
      <c r="AF145" s="6">
        <v>0</v>
      </c>
      <c r="AG145" s="6">
        <v>290</v>
      </c>
      <c r="AH145" s="6">
        <v>290</v>
      </c>
      <c r="AI145" s="6"/>
    </row>
    <row r="146" spans="2:35" ht="14.5">
      <c r="B146" s="2806" t="s">
        <v>626</v>
      </c>
      <c r="C146" s="6">
        <v>0</v>
      </c>
      <c r="D146" s="6">
        <v>0</v>
      </c>
      <c r="E146" s="6">
        <v>0</v>
      </c>
      <c r="F146" s="6">
        <v>0</v>
      </c>
      <c r="G146" s="6">
        <v>0</v>
      </c>
      <c r="H146" s="6">
        <v>0</v>
      </c>
      <c r="I146" s="6">
        <v>0</v>
      </c>
      <c r="J146" s="6">
        <v>0</v>
      </c>
      <c r="K146" s="6">
        <v>0</v>
      </c>
      <c r="L146" s="6">
        <v>0</v>
      </c>
      <c r="M146" s="6">
        <v>0</v>
      </c>
      <c r="N146" s="6">
        <v>0</v>
      </c>
      <c r="O146" s="6">
        <v>0</v>
      </c>
      <c r="P146" s="6">
        <v>0</v>
      </c>
      <c r="Q146" s="6">
        <v>0</v>
      </c>
      <c r="R146" s="6">
        <v>0</v>
      </c>
      <c r="S146" s="6">
        <v>0</v>
      </c>
      <c r="T146" s="6">
        <v>0</v>
      </c>
      <c r="U146" s="6">
        <v>0</v>
      </c>
      <c r="V146" s="6">
        <v>0</v>
      </c>
      <c r="W146" s="6">
        <v>0</v>
      </c>
      <c r="X146" s="6">
        <v>0</v>
      </c>
      <c r="Y146" s="6">
        <v>0</v>
      </c>
      <c r="Z146" s="6">
        <v>0</v>
      </c>
      <c r="AA146" s="6">
        <v>0</v>
      </c>
      <c r="AB146" s="6">
        <v>0</v>
      </c>
      <c r="AC146" s="6">
        <v>0</v>
      </c>
      <c r="AD146" s="6">
        <v>0</v>
      </c>
      <c r="AE146" s="6">
        <v>0</v>
      </c>
      <c r="AF146" s="6">
        <v>0</v>
      </c>
      <c r="AG146" s="6">
        <v>300</v>
      </c>
      <c r="AH146" s="6">
        <v>300</v>
      </c>
      <c r="AI146" s="6"/>
    </row>
    <row r="147" spans="2:35" ht="14.5">
      <c r="B147" s="2806" t="s">
        <v>627</v>
      </c>
      <c r="C147" s="6">
        <v>0</v>
      </c>
      <c r="D147" s="6">
        <v>0</v>
      </c>
      <c r="E147" s="6">
        <v>0</v>
      </c>
      <c r="F147" s="6">
        <v>0</v>
      </c>
      <c r="G147" s="6">
        <v>0</v>
      </c>
      <c r="H147" s="6">
        <v>0</v>
      </c>
      <c r="I147" s="6">
        <v>0</v>
      </c>
      <c r="J147" s="6">
        <v>0</v>
      </c>
      <c r="K147" s="6">
        <v>0</v>
      </c>
      <c r="L147" s="6">
        <v>0</v>
      </c>
      <c r="M147" s="6">
        <v>0</v>
      </c>
      <c r="N147" s="6">
        <v>0</v>
      </c>
      <c r="O147" s="6">
        <v>0</v>
      </c>
      <c r="P147" s="6">
        <v>0</v>
      </c>
      <c r="Q147" s="6">
        <v>0</v>
      </c>
      <c r="R147" s="6">
        <v>0</v>
      </c>
      <c r="S147" s="6">
        <v>0</v>
      </c>
      <c r="T147" s="6">
        <v>0</v>
      </c>
      <c r="U147" s="6">
        <v>0</v>
      </c>
      <c r="V147" s="6">
        <v>0</v>
      </c>
      <c r="W147" s="6">
        <v>0</v>
      </c>
      <c r="X147" s="6">
        <v>0</v>
      </c>
      <c r="Y147" s="6">
        <v>0</v>
      </c>
      <c r="Z147" s="6">
        <v>0</v>
      </c>
      <c r="AA147" s="6">
        <v>0</v>
      </c>
      <c r="AB147" s="6">
        <v>0</v>
      </c>
      <c r="AC147" s="6">
        <v>0</v>
      </c>
      <c r="AD147" s="6">
        <v>0</v>
      </c>
      <c r="AE147" s="6">
        <v>0</v>
      </c>
      <c r="AF147" s="6">
        <v>0</v>
      </c>
      <c r="AG147" s="6">
        <v>240</v>
      </c>
      <c r="AH147" s="6">
        <v>240</v>
      </c>
      <c r="AI147" s="6"/>
    </row>
    <row r="148" spans="2:35" ht="14.5">
      <c r="B148" s="2806" t="s">
        <v>628</v>
      </c>
      <c r="C148" s="6">
        <v>0</v>
      </c>
      <c r="D148" s="6">
        <v>0</v>
      </c>
      <c r="E148" s="6">
        <v>0</v>
      </c>
      <c r="F148" s="6">
        <v>0</v>
      </c>
      <c r="G148" s="6">
        <v>0</v>
      </c>
      <c r="H148" s="6">
        <v>0</v>
      </c>
      <c r="I148" s="6">
        <v>0</v>
      </c>
      <c r="J148" s="6">
        <v>0</v>
      </c>
      <c r="K148" s="6">
        <v>0</v>
      </c>
      <c r="L148" s="6">
        <v>0</v>
      </c>
      <c r="M148" s="6">
        <v>0</v>
      </c>
      <c r="N148" s="6">
        <v>0</v>
      </c>
      <c r="O148" s="6">
        <v>0</v>
      </c>
      <c r="P148" s="6">
        <v>0</v>
      </c>
      <c r="Q148" s="6">
        <v>0</v>
      </c>
      <c r="R148" s="6">
        <v>0</v>
      </c>
      <c r="S148" s="6">
        <v>0</v>
      </c>
      <c r="T148" s="6">
        <v>0</v>
      </c>
      <c r="U148" s="6">
        <v>0</v>
      </c>
      <c r="V148" s="6">
        <v>0</v>
      </c>
      <c r="W148" s="6">
        <v>0</v>
      </c>
      <c r="X148" s="6">
        <v>0</v>
      </c>
      <c r="Y148" s="6">
        <v>0</v>
      </c>
      <c r="Z148" s="6">
        <v>0</v>
      </c>
      <c r="AA148" s="6">
        <v>0</v>
      </c>
      <c r="AB148" s="6">
        <v>0</v>
      </c>
      <c r="AC148" s="6">
        <v>0</v>
      </c>
      <c r="AD148" s="6">
        <v>0</v>
      </c>
      <c r="AE148" s="6">
        <v>0</v>
      </c>
      <c r="AF148" s="6">
        <v>0</v>
      </c>
      <c r="AG148" s="6">
        <v>960</v>
      </c>
      <c r="AH148" s="6">
        <v>960</v>
      </c>
      <c r="AI148" s="6"/>
    </row>
    <row r="149" spans="2:35" ht="14.5">
      <c r="B149" s="2806" t="s">
        <v>629</v>
      </c>
      <c r="C149" s="6">
        <v>0</v>
      </c>
      <c r="D149" s="6">
        <v>0</v>
      </c>
      <c r="E149" s="6">
        <v>0</v>
      </c>
      <c r="F149" s="6">
        <v>0</v>
      </c>
      <c r="G149" s="6">
        <v>0</v>
      </c>
      <c r="H149" s="6">
        <v>0</v>
      </c>
      <c r="I149" s="6">
        <v>0</v>
      </c>
      <c r="J149" s="6">
        <v>0</v>
      </c>
      <c r="K149" s="6">
        <v>0</v>
      </c>
      <c r="L149" s="6">
        <v>0</v>
      </c>
      <c r="M149" s="6">
        <v>0</v>
      </c>
      <c r="N149" s="6">
        <v>0</v>
      </c>
      <c r="O149" s="6">
        <v>0</v>
      </c>
      <c r="P149" s="6">
        <v>0</v>
      </c>
      <c r="Q149" s="6">
        <v>0</v>
      </c>
      <c r="R149" s="6">
        <v>0</v>
      </c>
      <c r="S149" s="6">
        <v>0</v>
      </c>
      <c r="T149" s="6">
        <v>0</v>
      </c>
      <c r="U149" s="6">
        <v>0</v>
      </c>
      <c r="V149" s="6">
        <v>0</v>
      </c>
      <c r="W149" s="6">
        <v>0</v>
      </c>
      <c r="X149" s="6">
        <v>0</v>
      </c>
      <c r="Y149" s="6">
        <v>0</v>
      </c>
      <c r="Z149" s="6">
        <v>0</v>
      </c>
      <c r="AA149" s="6">
        <v>0</v>
      </c>
      <c r="AB149" s="6">
        <v>0</v>
      </c>
      <c r="AC149" s="6">
        <v>0</v>
      </c>
      <c r="AD149" s="6">
        <v>0</v>
      </c>
      <c r="AE149" s="6">
        <v>0</v>
      </c>
      <c r="AF149" s="6">
        <v>0</v>
      </c>
      <c r="AG149" s="6">
        <v>410</v>
      </c>
      <c r="AH149" s="6">
        <v>410</v>
      </c>
      <c r="AI149" s="6"/>
    </row>
    <row r="150" spans="2:35" ht="14.5">
      <c r="B150" s="2806" t="s">
        <v>630</v>
      </c>
      <c r="C150" s="6">
        <v>0</v>
      </c>
      <c r="D150" s="6">
        <v>0</v>
      </c>
      <c r="E150" s="6">
        <v>0</v>
      </c>
      <c r="F150" s="6">
        <v>0</v>
      </c>
      <c r="G150" s="6">
        <v>0</v>
      </c>
      <c r="H150" s="6">
        <v>0</v>
      </c>
      <c r="I150" s="6">
        <v>0</v>
      </c>
      <c r="J150" s="6">
        <v>0</v>
      </c>
      <c r="K150" s="6">
        <v>0</v>
      </c>
      <c r="L150" s="6">
        <v>0</v>
      </c>
      <c r="M150" s="6">
        <v>0</v>
      </c>
      <c r="N150" s="6">
        <v>0</v>
      </c>
      <c r="O150" s="6">
        <v>0</v>
      </c>
      <c r="P150" s="6">
        <v>0</v>
      </c>
      <c r="Q150" s="6">
        <v>0</v>
      </c>
      <c r="R150" s="6">
        <v>0</v>
      </c>
      <c r="S150" s="6">
        <v>0</v>
      </c>
      <c r="T150" s="6">
        <v>0</v>
      </c>
      <c r="U150" s="6">
        <v>0</v>
      </c>
      <c r="V150" s="6">
        <v>0</v>
      </c>
      <c r="W150" s="6">
        <v>0</v>
      </c>
      <c r="X150" s="6">
        <v>0</v>
      </c>
      <c r="Y150" s="6">
        <v>0</v>
      </c>
      <c r="Z150" s="6">
        <v>0</v>
      </c>
      <c r="AA150" s="6">
        <v>0</v>
      </c>
      <c r="AB150" s="6">
        <v>0</v>
      </c>
      <c r="AC150" s="6">
        <v>0</v>
      </c>
      <c r="AD150" s="6">
        <v>0</v>
      </c>
      <c r="AE150" s="6">
        <v>0</v>
      </c>
      <c r="AF150" s="6">
        <v>0</v>
      </c>
      <c r="AG150" s="6">
        <v>50</v>
      </c>
      <c r="AH150" s="6">
        <v>50</v>
      </c>
      <c r="AI150" s="6"/>
    </row>
    <row r="151" spans="2:35">
      <c r="B151" s="5" t="s">
        <v>174</v>
      </c>
      <c r="C151" s="6">
        <v>10</v>
      </c>
      <c r="D151" s="6">
        <v>20</v>
      </c>
      <c r="E151" s="6">
        <v>0</v>
      </c>
      <c r="F151" s="6">
        <v>0</v>
      </c>
      <c r="G151" s="6">
        <v>60</v>
      </c>
      <c r="H151" s="6">
        <v>0</v>
      </c>
      <c r="I151" s="6">
        <v>20</v>
      </c>
      <c r="J151" s="6">
        <v>40</v>
      </c>
      <c r="K151" s="6">
        <v>0</v>
      </c>
      <c r="L151" s="6">
        <v>0</v>
      </c>
      <c r="M151" s="6">
        <v>0</v>
      </c>
      <c r="N151" s="6">
        <v>0</v>
      </c>
      <c r="O151" s="6">
        <v>0</v>
      </c>
      <c r="P151" s="6">
        <v>10</v>
      </c>
      <c r="Q151" s="6">
        <v>0</v>
      </c>
      <c r="R151" s="6">
        <v>870</v>
      </c>
      <c r="S151" s="6" t="s">
        <v>40</v>
      </c>
      <c r="T151" s="6">
        <v>0</v>
      </c>
      <c r="U151" s="6">
        <v>0</v>
      </c>
      <c r="V151" s="6">
        <v>10</v>
      </c>
      <c r="W151" s="6">
        <v>10</v>
      </c>
      <c r="X151" s="6">
        <v>10</v>
      </c>
      <c r="Y151" s="6">
        <v>0</v>
      </c>
      <c r="Z151" s="6">
        <v>0</v>
      </c>
      <c r="AA151" s="6">
        <v>20</v>
      </c>
      <c r="AB151" s="6">
        <v>0</v>
      </c>
      <c r="AC151" s="6">
        <v>20</v>
      </c>
      <c r="AD151" s="6">
        <v>0</v>
      </c>
      <c r="AE151" s="6">
        <v>0</v>
      </c>
      <c r="AF151" s="6">
        <v>0</v>
      </c>
      <c r="AG151" s="6">
        <v>0</v>
      </c>
      <c r="AH151" s="6">
        <v>1110</v>
      </c>
      <c r="AI151" s="6"/>
    </row>
    <row r="152" spans="2:35" ht="14.5">
      <c r="B152" s="2806" t="s">
        <v>631</v>
      </c>
      <c r="C152" s="6">
        <v>0</v>
      </c>
      <c r="D152" s="6">
        <v>0</v>
      </c>
      <c r="E152" s="6">
        <v>0</v>
      </c>
      <c r="F152" s="6">
        <v>0</v>
      </c>
      <c r="G152" s="6">
        <v>0</v>
      </c>
      <c r="H152" s="6">
        <v>0</v>
      </c>
      <c r="I152" s="6">
        <v>0</v>
      </c>
      <c r="J152" s="6">
        <v>0</v>
      </c>
      <c r="K152" s="6">
        <v>0</v>
      </c>
      <c r="L152" s="6">
        <v>0</v>
      </c>
      <c r="M152" s="6">
        <v>0</v>
      </c>
      <c r="N152" s="6">
        <v>0</v>
      </c>
      <c r="O152" s="6">
        <v>0</v>
      </c>
      <c r="P152" s="6">
        <v>0</v>
      </c>
      <c r="Q152" s="6">
        <v>0</v>
      </c>
      <c r="R152" s="6">
        <v>0</v>
      </c>
      <c r="S152" s="6">
        <v>0</v>
      </c>
      <c r="T152" s="6">
        <v>0</v>
      </c>
      <c r="U152" s="6">
        <v>0</v>
      </c>
      <c r="V152" s="6">
        <v>0</v>
      </c>
      <c r="W152" s="6">
        <v>0</v>
      </c>
      <c r="X152" s="6">
        <v>0</v>
      </c>
      <c r="Y152" s="6">
        <v>0</v>
      </c>
      <c r="Z152" s="6">
        <v>0</v>
      </c>
      <c r="AA152" s="6">
        <v>0</v>
      </c>
      <c r="AB152" s="6">
        <v>0</v>
      </c>
      <c r="AC152" s="6">
        <v>0</v>
      </c>
      <c r="AD152" s="6">
        <v>0</v>
      </c>
      <c r="AE152" s="6">
        <v>0</v>
      </c>
      <c r="AF152" s="6">
        <v>0</v>
      </c>
      <c r="AG152" s="6">
        <v>50</v>
      </c>
      <c r="AH152" s="6">
        <v>50</v>
      </c>
      <c r="AI152" s="6"/>
    </row>
    <row r="153" spans="2:35">
      <c r="B153" s="5" t="s">
        <v>176</v>
      </c>
      <c r="C153" s="6">
        <v>10</v>
      </c>
      <c r="D153" s="6">
        <v>10</v>
      </c>
      <c r="E153" s="6">
        <v>0</v>
      </c>
      <c r="F153" s="6">
        <v>0</v>
      </c>
      <c r="G153" s="6">
        <v>60</v>
      </c>
      <c r="H153" s="6">
        <v>0</v>
      </c>
      <c r="I153" s="6">
        <v>20</v>
      </c>
      <c r="J153" s="6">
        <v>30</v>
      </c>
      <c r="K153" s="6">
        <v>0</v>
      </c>
      <c r="L153" s="6">
        <v>0</v>
      </c>
      <c r="M153" s="6">
        <v>0</v>
      </c>
      <c r="N153" s="6">
        <v>0</v>
      </c>
      <c r="O153" s="6">
        <v>0</v>
      </c>
      <c r="P153" s="6">
        <v>30</v>
      </c>
      <c r="Q153" s="6">
        <v>0</v>
      </c>
      <c r="R153" s="6">
        <v>1440</v>
      </c>
      <c r="S153" s="6">
        <v>0</v>
      </c>
      <c r="T153" s="6">
        <v>0</v>
      </c>
      <c r="U153" s="6">
        <v>0</v>
      </c>
      <c r="V153" s="6">
        <v>10</v>
      </c>
      <c r="W153" s="6">
        <v>0</v>
      </c>
      <c r="X153" s="6">
        <v>10</v>
      </c>
      <c r="Y153" s="6">
        <v>0</v>
      </c>
      <c r="Z153" s="6">
        <v>0</v>
      </c>
      <c r="AA153" s="6">
        <v>0</v>
      </c>
      <c r="AB153" s="6">
        <v>0</v>
      </c>
      <c r="AC153" s="6" t="s">
        <v>40</v>
      </c>
      <c r="AD153" s="6">
        <v>0</v>
      </c>
      <c r="AE153" s="6">
        <v>0</v>
      </c>
      <c r="AF153" s="6">
        <v>0</v>
      </c>
      <c r="AG153" s="6">
        <v>0</v>
      </c>
      <c r="AH153" s="6">
        <v>1630</v>
      </c>
      <c r="AI153" s="6"/>
    </row>
    <row r="154" spans="2:35" ht="14.5">
      <c r="B154" s="2806" t="s">
        <v>632</v>
      </c>
      <c r="C154" s="6">
        <v>0</v>
      </c>
      <c r="D154" s="6">
        <v>0</v>
      </c>
      <c r="E154" s="6">
        <v>0</v>
      </c>
      <c r="F154" s="6">
        <v>0</v>
      </c>
      <c r="G154" s="6">
        <v>0</v>
      </c>
      <c r="H154" s="6">
        <v>0</v>
      </c>
      <c r="I154" s="6">
        <v>0</v>
      </c>
      <c r="J154" s="6">
        <v>0</v>
      </c>
      <c r="K154" s="6">
        <v>0</v>
      </c>
      <c r="L154" s="6">
        <v>0</v>
      </c>
      <c r="M154" s="6">
        <v>0</v>
      </c>
      <c r="N154" s="6">
        <v>0</v>
      </c>
      <c r="O154" s="6">
        <v>0</v>
      </c>
      <c r="P154" s="6">
        <v>0</v>
      </c>
      <c r="Q154" s="6">
        <v>0</v>
      </c>
      <c r="R154" s="6">
        <v>0</v>
      </c>
      <c r="S154" s="6">
        <v>0</v>
      </c>
      <c r="T154" s="6">
        <v>0</v>
      </c>
      <c r="U154" s="6">
        <v>0</v>
      </c>
      <c r="V154" s="6">
        <v>0</v>
      </c>
      <c r="W154" s="6">
        <v>0</v>
      </c>
      <c r="X154" s="6">
        <v>0</v>
      </c>
      <c r="Y154" s="6">
        <v>0</v>
      </c>
      <c r="Z154" s="6">
        <v>0</v>
      </c>
      <c r="AA154" s="6">
        <v>0</v>
      </c>
      <c r="AB154" s="6">
        <v>0</v>
      </c>
      <c r="AC154" s="6">
        <v>0</v>
      </c>
      <c r="AD154" s="6">
        <v>0</v>
      </c>
      <c r="AE154" s="6">
        <v>0</v>
      </c>
      <c r="AF154" s="6">
        <v>0</v>
      </c>
      <c r="AG154" s="6">
        <v>20</v>
      </c>
      <c r="AH154" s="6">
        <v>20</v>
      </c>
      <c r="AI154" s="6"/>
    </row>
    <row r="155" spans="2:35" ht="14.5">
      <c r="B155" s="2806" t="s">
        <v>643</v>
      </c>
      <c r="C155" s="6">
        <v>0</v>
      </c>
      <c r="D155" s="6">
        <v>0</v>
      </c>
      <c r="E155" s="6">
        <v>0</v>
      </c>
      <c r="F155" s="6">
        <v>0</v>
      </c>
      <c r="G155" s="6">
        <v>0</v>
      </c>
      <c r="H155" s="6">
        <v>0</v>
      </c>
      <c r="I155" s="6">
        <v>0</v>
      </c>
      <c r="J155" s="6">
        <v>0</v>
      </c>
      <c r="K155" s="6">
        <v>0</v>
      </c>
      <c r="L155" s="6">
        <v>0</v>
      </c>
      <c r="M155" s="6">
        <v>0</v>
      </c>
      <c r="N155" s="6">
        <v>0</v>
      </c>
      <c r="O155" s="6">
        <v>0</v>
      </c>
      <c r="P155" s="6">
        <v>0</v>
      </c>
      <c r="Q155" s="6">
        <v>0</v>
      </c>
      <c r="R155" s="6">
        <v>0</v>
      </c>
      <c r="S155" s="6">
        <v>0</v>
      </c>
      <c r="T155" s="6">
        <v>0</v>
      </c>
      <c r="U155" s="6">
        <v>0</v>
      </c>
      <c r="V155" s="6">
        <v>0</v>
      </c>
      <c r="W155" s="6">
        <v>0</v>
      </c>
      <c r="X155" s="6">
        <v>0</v>
      </c>
      <c r="Y155" s="6">
        <v>0</v>
      </c>
      <c r="Z155" s="6">
        <v>0</v>
      </c>
      <c r="AA155" s="6">
        <v>0</v>
      </c>
      <c r="AB155" s="6">
        <v>0</v>
      </c>
      <c r="AC155" s="6">
        <v>0</v>
      </c>
      <c r="AD155" s="6">
        <v>0</v>
      </c>
      <c r="AE155" s="6">
        <v>0</v>
      </c>
      <c r="AF155" s="6">
        <v>0</v>
      </c>
      <c r="AG155" s="6">
        <v>180</v>
      </c>
      <c r="AH155" s="6">
        <v>180</v>
      </c>
      <c r="AI155" s="6"/>
    </row>
    <row r="156" spans="2:35" ht="14.5">
      <c r="B156" s="2806" t="s">
        <v>644</v>
      </c>
      <c r="C156" s="6">
        <v>0</v>
      </c>
      <c r="D156" s="6">
        <v>0</v>
      </c>
      <c r="E156" s="6">
        <v>0</v>
      </c>
      <c r="F156" s="6">
        <v>0</v>
      </c>
      <c r="G156" s="6">
        <v>0</v>
      </c>
      <c r="H156" s="6">
        <v>0</v>
      </c>
      <c r="I156" s="6">
        <v>0</v>
      </c>
      <c r="J156" s="6">
        <v>0</v>
      </c>
      <c r="K156" s="6">
        <v>0</v>
      </c>
      <c r="L156" s="6">
        <v>0</v>
      </c>
      <c r="M156" s="6">
        <v>0</v>
      </c>
      <c r="N156" s="6">
        <v>0</v>
      </c>
      <c r="O156" s="6">
        <v>0</v>
      </c>
      <c r="P156" s="6">
        <v>0</v>
      </c>
      <c r="Q156" s="6">
        <v>0</v>
      </c>
      <c r="R156" s="6">
        <v>0</v>
      </c>
      <c r="S156" s="6">
        <v>0</v>
      </c>
      <c r="T156" s="6">
        <v>0</v>
      </c>
      <c r="U156" s="6">
        <v>0</v>
      </c>
      <c r="V156" s="6">
        <v>0</v>
      </c>
      <c r="W156" s="6">
        <v>0</v>
      </c>
      <c r="X156" s="6">
        <v>0</v>
      </c>
      <c r="Y156" s="6">
        <v>0</v>
      </c>
      <c r="Z156" s="6">
        <v>0</v>
      </c>
      <c r="AA156" s="6">
        <v>0</v>
      </c>
      <c r="AB156" s="6">
        <v>0</v>
      </c>
      <c r="AC156" s="6">
        <v>0</v>
      </c>
      <c r="AD156" s="6">
        <v>0</v>
      </c>
      <c r="AE156" s="6">
        <v>0</v>
      </c>
      <c r="AF156" s="6">
        <v>0</v>
      </c>
      <c r="AG156" s="6">
        <v>50</v>
      </c>
      <c r="AH156" s="6">
        <v>50</v>
      </c>
      <c r="AI156" s="6"/>
    </row>
    <row r="157" spans="2:35">
      <c r="B157" s="2806" t="s">
        <v>180</v>
      </c>
      <c r="C157" s="6">
        <v>80</v>
      </c>
      <c r="D157" s="6" t="s">
        <v>40</v>
      </c>
      <c r="E157" s="6">
        <v>0</v>
      </c>
      <c r="F157" s="6">
        <v>0</v>
      </c>
      <c r="G157" s="6">
        <v>30</v>
      </c>
      <c r="H157" s="6">
        <v>0</v>
      </c>
      <c r="I157" s="6">
        <v>70</v>
      </c>
      <c r="J157" s="6">
        <v>100</v>
      </c>
      <c r="K157" s="6">
        <v>0</v>
      </c>
      <c r="L157" s="6">
        <v>0</v>
      </c>
      <c r="M157" s="6">
        <v>10</v>
      </c>
      <c r="N157" s="6">
        <v>0</v>
      </c>
      <c r="O157" s="6">
        <v>0</v>
      </c>
      <c r="P157" s="6">
        <v>10</v>
      </c>
      <c r="Q157" s="6">
        <v>0</v>
      </c>
      <c r="R157" s="6">
        <v>3230</v>
      </c>
      <c r="S157" s="6">
        <v>0</v>
      </c>
      <c r="T157" s="6">
        <v>0</v>
      </c>
      <c r="U157" s="6">
        <v>0</v>
      </c>
      <c r="V157" s="6">
        <v>0</v>
      </c>
      <c r="W157" s="6">
        <v>10</v>
      </c>
      <c r="X157" s="6">
        <v>0</v>
      </c>
      <c r="Y157" s="6">
        <v>70</v>
      </c>
      <c r="Z157" s="6">
        <v>0</v>
      </c>
      <c r="AA157" s="6">
        <v>0</v>
      </c>
      <c r="AB157" s="6">
        <v>0</v>
      </c>
      <c r="AC157" s="6">
        <v>0</v>
      </c>
      <c r="AD157" s="6">
        <v>0</v>
      </c>
      <c r="AE157" s="6">
        <v>0</v>
      </c>
      <c r="AF157" s="6">
        <v>610</v>
      </c>
      <c r="AG157" s="6">
        <v>0</v>
      </c>
      <c r="AH157" s="6">
        <v>4200</v>
      </c>
      <c r="AI157" s="6"/>
    </row>
    <row r="158" spans="2:35" ht="14.5">
      <c r="B158" s="2806" t="s">
        <v>645</v>
      </c>
      <c r="C158" s="6">
        <v>0</v>
      </c>
      <c r="D158" s="6">
        <v>0</v>
      </c>
      <c r="E158" s="6">
        <v>0</v>
      </c>
      <c r="F158" s="6">
        <v>0</v>
      </c>
      <c r="G158" s="6">
        <v>0</v>
      </c>
      <c r="H158" s="6">
        <v>0</v>
      </c>
      <c r="I158" s="6">
        <v>0</v>
      </c>
      <c r="J158" s="6">
        <v>0</v>
      </c>
      <c r="K158" s="6">
        <v>0</v>
      </c>
      <c r="L158" s="6">
        <v>0</v>
      </c>
      <c r="M158" s="6">
        <v>0</v>
      </c>
      <c r="N158" s="6">
        <v>0</v>
      </c>
      <c r="O158" s="6">
        <v>0</v>
      </c>
      <c r="P158" s="6">
        <v>0</v>
      </c>
      <c r="Q158" s="6">
        <v>0</v>
      </c>
      <c r="R158" s="6">
        <v>0</v>
      </c>
      <c r="S158" s="6">
        <v>0</v>
      </c>
      <c r="T158" s="6">
        <v>0</v>
      </c>
      <c r="U158" s="6">
        <v>0</v>
      </c>
      <c r="V158" s="6">
        <v>0</v>
      </c>
      <c r="W158" s="6">
        <v>0</v>
      </c>
      <c r="X158" s="6">
        <v>0</v>
      </c>
      <c r="Y158" s="6">
        <v>0</v>
      </c>
      <c r="Z158" s="6">
        <v>0</v>
      </c>
      <c r="AA158" s="6">
        <v>0</v>
      </c>
      <c r="AB158" s="6">
        <v>0</v>
      </c>
      <c r="AC158" s="6">
        <v>0</v>
      </c>
      <c r="AD158" s="6">
        <v>0</v>
      </c>
      <c r="AE158" s="6">
        <v>0</v>
      </c>
      <c r="AF158" s="6">
        <v>0</v>
      </c>
      <c r="AG158" s="6">
        <v>260</v>
      </c>
      <c r="AH158" s="6">
        <v>260</v>
      </c>
      <c r="AI158" s="6"/>
    </row>
    <row r="159" spans="2:35" ht="14.5">
      <c r="B159" s="2806" t="s">
        <v>636</v>
      </c>
      <c r="C159" s="6">
        <v>0</v>
      </c>
      <c r="D159" s="6">
        <v>0</v>
      </c>
      <c r="E159" s="6">
        <v>0</v>
      </c>
      <c r="F159" s="6">
        <v>0</v>
      </c>
      <c r="G159" s="6">
        <v>0</v>
      </c>
      <c r="H159" s="6">
        <v>0</v>
      </c>
      <c r="I159" s="6">
        <v>0</v>
      </c>
      <c r="J159" s="6">
        <v>0</v>
      </c>
      <c r="K159" s="6">
        <v>0</v>
      </c>
      <c r="L159" s="6">
        <v>0</v>
      </c>
      <c r="M159" s="6">
        <v>0</v>
      </c>
      <c r="N159" s="6">
        <v>0</v>
      </c>
      <c r="O159" s="6">
        <v>0</v>
      </c>
      <c r="P159" s="6">
        <v>0</v>
      </c>
      <c r="Q159" s="6">
        <v>0</v>
      </c>
      <c r="R159" s="6">
        <v>0</v>
      </c>
      <c r="S159" s="6">
        <v>0</v>
      </c>
      <c r="T159" s="6">
        <v>0</v>
      </c>
      <c r="U159" s="6">
        <v>0</v>
      </c>
      <c r="V159" s="6">
        <v>0</v>
      </c>
      <c r="W159" s="6">
        <v>0</v>
      </c>
      <c r="X159" s="6">
        <v>0</v>
      </c>
      <c r="Y159" s="6">
        <v>0</v>
      </c>
      <c r="Z159" s="6">
        <v>0</v>
      </c>
      <c r="AA159" s="6">
        <v>0</v>
      </c>
      <c r="AB159" s="6">
        <v>0</v>
      </c>
      <c r="AC159" s="6">
        <v>0</v>
      </c>
      <c r="AD159" s="6">
        <v>0</v>
      </c>
      <c r="AE159" s="6">
        <v>0</v>
      </c>
      <c r="AF159" s="6">
        <v>0</v>
      </c>
      <c r="AG159" s="6">
        <v>1100</v>
      </c>
      <c r="AH159" s="6">
        <v>1100</v>
      </c>
      <c r="AI159" s="6"/>
    </row>
    <row r="160" spans="2:35" ht="14.5">
      <c r="B160" s="2806" t="s">
        <v>637</v>
      </c>
      <c r="C160" s="6">
        <v>0</v>
      </c>
      <c r="D160" s="6">
        <v>0</v>
      </c>
      <c r="E160" s="6">
        <v>0</v>
      </c>
      <c r="F160" s="6">
        <v>0</v>
      </c>
      <c r="G160" s="6">
        <v>0</v>
      </c>
      <c r="H160" s="6">
        <v>0</v>
      </c>
      <c r="I160" s="6">
        <v>0</v>
      </c>
      <c r="J160" s="6">
        <v>0</v>
      </c>
      <c r="K160" s="6">
        <v>0</v>
      </c>
      <c r="L160" s="6">
        <v>0</v>
      </c>
      <c r="M160" s="6">
        <v>0</v>
      </c>
      <c r="N160" s="6">
        <v>0</v>
      </c>
      <c r="O160" s="6">
        <v>0</v>
      </c>
      <c r="P160" s="6">
        <v>0</v>
      </c>
      <c r="Q160" s="6">
        <v>0</v>
      </c>
      <c r="R160" s="6">
        <v>0</v>
      </c>
      <c r="S160" s="6">
        <v>0</v>
      </c>
      <c r="T160" s="6">
        <v>0</v>
      </c>
      <c r="U160" s="6">
        <v>0</v>
      </c>
      <c r="V160" s="6">
        <v>0</v>
      </c>
      <c r="W160" s="6">
        <v>0</v>
      </c>
      <c r="X160" s="6">
        <v>0</v>
      </c>
      <c r="Y160" s="6">
        <v>0</v>
      </c>
      <c r="Z160" s="6">
        <v>0</v>
      </c>
      <c r="AA160" s="6">
        <v>0</v>
      </c>
      <c r="AB160" s="6">
        <v>0</v>
      </c>
      <c r="AC160" s="6">
        <v>0</v>
      </c>
      <c r="AD160" s="6">
        <v>0</v>
      </c>
      <c r="AE160" s="6">
        <v>0</v>
      </c>
      <c r="AF160" s="6">
        <v>0</v>
      </c>
      <c r="AG160" s="6">
        <v>230</v>
      </c>
      <c r="AH160" s="6">
        <v>230</v>
      </c>
      <c r="AI160" s="6"/>
    </row>
    <row r="161" spans="2:35" ht="14.5">
      <c r="B161" s="2806" t="s">
        <v>638</v>
      </c>
      <c r="C161" s="6">
        <v>0</v>
      </c>
      <c r="D161" s="6">
        <v>0</v>
      </c>
      <c r="E161" s="6">
        <v>0</v>
      </c>
      <c r="F161" s="6">
        <v>0</v>
      </c>
      <c r="G161" s="6">
        <v>0</v>
      </c>
      <c r="H161" s="6">
        <v>0</v>
      </c>
      <c r="I161" s="6">
        <v>0</v>
      </c>
      <c r="J161" s="6">
        <v>0</v>
      </c>
      <c r="K161" s="6">
        <v>0</v>
      </c>
      <c r="L161" s="6">
        <v>0</v>
      </c>
      <c r="M161" s="6">
        <v>0</v>
      </c>
      <c r="N161" s="6">
        <v>0</v>
      </c>
      <c r="O161" s="6">
        <v>0</v>
      </c>
      <c r="P161" s="6">
        <v>0</v>
      </c>
      <c r="Q161" s="6">
        <v>0</v>
      </c>
      <c r="R161" s="6">
        <v>0</v>
      </c>
      <c r="S161" s="6">
        <v>0</v>
      </c>
      <c r="T161" s="6">
        <v>0</v>
      </c>
      <c r="U161" s="6">
        <v>0</v>
      </c>
      <c r="V161" s="6">
        <v>0</v>
      </c>
      <c r="W161" s="6">
        <v>0</v>
      </c>
      <c r="X161" s="6">
        <v>0</v>
      </c>
      <c r="Y161" s="6">
        <v>0</v>
      </c>
      <c r="Z161" s="6">
        <v>0</v>
      </c>
      <c r="AA161" s="6">
        <v>0</v>
      </c>
      <c r="AB161" s="6">
        <v>0</v>
      </c>
      <c r="AC161" s="6">
        <v>0</v>
      </c>
      <c r="AD161" s="6">
        <v>0</v>
      </c>
      <c r="AE161" s="6">
        <v>0</v>
      </c>
      <c r="AF161" s="6">
        <v>0</v>
      </c>
      <c r="AG161" s="6">
        <v>480</v>
      </c>
      <c r="AH161" s="6">
        <v>480</v>
      </c>
      <c r="AI161" s="6"/>
    </row>
    <row r="162" spans="2:35">
      <c r="B162" s="5"/>
    </row>
    <row r="163" spans="2:35" ht="13">
      <c r="B163" s="3" t="s">
        <v>185</v>
      </c>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row>
    <row r="164" spans="2:35">
      <c r="B164" s="5" t="s">
        <v>186</v>
      </c>
      <c r="C164" s="6">
        <v>90</v>
      </c>
      <c r="D164" s="6">
        <v>110</v>
      </c>
      <c r="E164" s="6">
        <v>30</v>
      </c>
      <c r="F164" s="6" t="s">
        <v>40</v>
      </c>
      <c r="G164" s="6">
        <v>120</v>
      </c>
      <c r="H164" s="6">
        <v>170</v>
      </c>
      <c r="I164" s="6">
        <v>200</v>
      </c>
      <c r="J164" s="6">
        <v>90</v>
      </c>
      <c r="K164" s="6">
        <v>0</v>
      </c>
      <c r="L164" s="6">
        <v>10</v>
      </c>
      <c r="M164" s="6">
        <v>0</v>
      </c>
      <c r="N164" s="6">
        <v>30</v>
      </c>
      <c r="O164" s="6">
        <v>20</v>
      </c>
      <c r="P164" s="6" t="s">
        <v>40</v>
      </c>
      <c r="Q164" s="6">
        <v>0</v>
      </c>
      <c r="R164" s="6">
        <v>80</v>
      </c>
      <c r="S164" s="6">
        <v>20</v>
      </c>
      <c r="T164" s="6">
        <v>0</v>
      </c>
      <c r="U164" s="6">
        <v>0</v>
      </c>
      <c r="V164" s="6">
        <v>950</v>
      </c>
      <c r="W164" s="6">
        <v>470</v>
      </c>
      <c r="X164" s="6">
        <v>20</v>
      </c>
      <c r="Y164" s="6">
        <v>0</v>
      </c>
      <c r="Z164" s="6">
        <v>60</v>
      </c>
      <c r="AA164" s="6">
        <v>170</v>
      </c>
      <c r="AB164" s="6">
        <v>40</v>
      </c>
      <c r="AC164" s="6">
        <v>110</v>
      </c>
      <c r="AD164" s="6">
        <v>0</v>
      </c>
      <c r="AE164" s="6">
        <v>0</v>
      </c>
      <c r="AF164" s="6">
        <v>430</v>
      </c>
      <c r="AG164" s="6">
        <v>210</v>
      </c>
      <c r="AH164" s="6">
        <v>3420</v>
      </c>
      <c r="AI164" s="6"/>
    </row>
    <row r="165" spans="2:35">
      <c r="B165" s="5" t="s">
        <v>187</v>
      </c>
      <c r="C165" s="6">
        <v>140</v>
      </c>
      <c r="D165" s="6">
        <v>60</v>
      </c>
      <c r="E165" s="6">
        <v>0</v>
      </c>
      <c r="F165" s="6">
        <v>10</v>
      </c>
      <c r="G165" s="6">
        <v>720</v>
      </c>
      <c r="H165" s="6">
        <v>0</v>
      </c>
      <c r="I165" s="6">
        <v>130</v>
      </c>
      <c r="J165" s="6">
        <v>160</v>
      </c>
      <c r="K165" s="6">
        <v>0</v>
      </c>
      <c r="L165" s="6">
        <v>0</v>
      </c>
      <c r="M165" s="6">
        <v>0</v>
      </c>
      <c r="N165" s="6">
        <v>0</v>
      </c>
      <c r="O165" s="6">
        <v>0</v>
      </c>
      <c r="P165" s="6">
        <v>0</v>
      </c>
      <c r="Q165" s="6">
        <v>50</v>
      </c>
      <c r="R165" s="6">
        <v>3800</v>
      </c>
      <c r="S165" s="6">
        <v>0</v>
      </c>
      <c r="T165" s="6">
        <v>0</v>
      </c>
      <c r="U165" s="6">
        <v>0</v>
      </c>
      <c r="V165" s="6">
        <v>130</v>
      </c>
      <c r="W165" s="6">
        <v>80</v>
      </c>
      <c r="X165" s="6">
        <v>50</v>
      </c>
      <c r="Y165" s="6">
        <v>0</v>
      </c>
      <c r="Z165" s="6">
        <v>0</v>
      </c>
      <c r="AA165" s="6">
        <v>110</v>
      </c>
      <c r="AB165" s="6">
        <v>0</v>
      </c>
      <c r="AC165" s="6">
        <v>0</v>
      </c>
      <c r="AD165" s="6">
        <v>0</v>
      </c>
      <c r="AE165" s="6">
        <v>0</v>
      </c>
      <c r="AF165" s="6">
        <v>50</v>
      </c>
      <c r="AG165" s="6">
        <v>0</v>
      </c>
      <c r="AH165" s="6">
        <v>5490</v>
      </c>
      <c r="AI165" s="6"/>
    </row>
    <row r="166" spans="2:35">
      <c r="B166" s="5" t="s">
        <v>188</v>
      </c>
      <c r="C166" s="6">
        <v>40</v>
      </c>
      <c r="D166" s="6">
        <v>80</v>
      </c>
      <c r="E166" s="6">
        <v>0</v>
      </c>
      <c r="F166" s="6">
        <v>50</v>
      </c>
      <c r="G166" s="6">
        <v>190</v>
      </c>
      <c r="H166" s="6">
        <v>0</v>
      </c>
      <c r="I166" s="6">
        <v>80</v>
      </c>
      <c r="J166" s="6">
        <v>90</v>
      </c>
      <c r="K166" s="6">
        <v>0</v>
      </c>
      <c r="L166" s="6">
        <v>0</v>
      </c>
      <c r="M166" s="6">
        <v>0</v>
      </c>
      <c r="N166" s="6">
        <v>0</v>
      </c>
      <c r="O166" s="6">
        <v>50</v>
      </c>
      <c r="P166" s="6">
        <v>0</v>
      </c>
      <c r="Q166" s="6">
        <v>0</v>
      </c>
      <c r="R166" s="6">
        <v>3670</v>
      </c>
      <c r="S166" s="6">
        <v>50</v>
      </c>
      <c r="T166" s="6">
        <v>0</v>
      </c>
      <c r="U166" s="6">
        <v>0</v>
      </c>
      <c r="V166" s="6">
        <v>60</v>
      </c>
      <c r="W166" s="6">
        <v>80</v>
      </c>
      <c r="X166" s="6">
        <v>60</v>
      </c>
      <c r="Y166" s="6">
        <v>0</v>
      </c>
      <c r="Z166" s="6">
        <v>0</v>
      </c>
      <c r="AA166" s="6">
        <v>0</v>
      </c>
      <c r="AB166" s="6">
        <v>0</v>
      </c>
      <c r="AC166" s="6">
        <v>0</v>
      </c>
      <c r="AD166" s="6">
        <v>0</v>
      </c>
      <c r="AE166" s="6">
        <v>0</v>
      </c>
      <c r="AF166" s="6">
        <v>20</v>
      </c>
      <c r="AG166" s="6">
        <v>0</v>
      </c>
      <c r="AH166" s="6">
        <v>4520</v>
      </c>
      <c r="AI166" s="6"/>
    </row>
    <row r="167" spans="2:35">
      <c r="B167" s="5" t="s">
        <v>189</v>
      </c>
      <c r="C167" s="6">
        <v>0</v>
      </c>
      <c r="D167" s="6">
        <v>20</v>
      </c>
      <c r="E167" s="6">
        <v>0</v>
      </c>
      <c r="F167" s="6">
        <v>0</v>
      </c>
      <c r="G167" s="6">
        <v>100</v>
      </c>
      <c r="H167" s="6">
        <v>0</v>
      </c>
      <c r="I167" s="6">
        <v>30</v>
      </c>
      <c r="J167" s="6">
        <v>30</v>
      </c>
      <c r="K167" s="6">
        <v>0</v>
      </c>
      <c r="L167" s="6" t="s">
        <v>40</v>
      </c>
      <c r="M167" s="6">
        <v>10</v>
      </c>
      <c r="N167" s="6">
        <v>0</v>
      </c>
      <c r="O167" s="6">
        <v>10</v>
      </c>
      <c r="P167" s="6">
        <v>10</v>
      </c>
      <c r="Q167" s="6">
        <v>10</v>
      </c>
      <c r="R167" s="6">
        <v>760</v>
      </c>
      <c r="S167" s="6">
        <v>0</v>
      </c>
      <c r="T167" s="6">
        <v>0</v>
      </c>
      <c r="U167" s="6">
        <v>0</v>
      </c>
      <c r="V167" s="6">
        <v>190</v>
      </c>
      <c r="W167" s="6">
        <v>0</v>
      </c>
      <c r="X167" s="6">
        <v>20</v>
      </c>
      <c r="Y167" s="6">
        <v>0</v>
      </c>
      <c r="Z167" s="6">
        <v>0</v>
      </c>
      <c r="AA167" s="6">
        <v>0</v>
      </c>
      <c r="AB167" s="6">
        <v>0</v>
      </c>
      <c r="AC167" s="6">
        <v>0</v>
      </c>
      <c r="AD167" s="6">
        <v>0</v>
      </c>
      <c r="AE167" s="6">
        <v>0</v>
      </c>
      <c r="AF167" s="6" t="s">
        <v>40</v>
      </c>
      <c r="AG167" s="6">
        <v>0</v>
      </c>
      <c r="AH167" s="6">
        <v>1180</v>
      </c>
      <c r="AI167" s="6"/>
    </row>
    <row r="168" spans="2:35">
      <c r="B168" s="5" t="s">
        <v>190</v>
      </c>
      <c r="C168" s="6">
        <v>0</v>
      </c>
      <c r="D168" s="6">
        <v>10</v>
      </c>
      <c r="E168" s="6">
        <v>0</v>
      </c>
      <c r="F168" s="6">
        <v>0</v>
      </c>
      <c r="G168" s="6">
        <v>10</v>
      </c>
      <c r="H168" s="6">
        <v>0</v>
      </c>
      <c r="I168" s="6">
        <v>10</v>
      </c>
      <c r="J168" s="6" t="s">
        <v>40</v>
      </c>
      <c r="K168" s="6">
        <v>0</v>
      </c>
      <c r="L168" s="6">
        <v>0</v>
      </c>
      <c r="M168" s="6">
        <v>0</v>
      </c>
      <c r="N168" s="6">
        <v>0</v>
      </c>
      <c r="O168" s="6">
        <v>0</v>
      </c>
      <c r="P168" s="6">
        <v>0</v>
      </c>
      <c r="Q168" s="6">
        <v>0</v>
      </c>
      <c r="R168" s="6">
        <v>70</v>
      </c>
      <c r="S168" s="6">
        <v>0</v>
      </c>
      <c r="T168" s="6">
        <v>0</v>
      </c>
      <c r="U168" s="6">
        <v>0</v>
      </c>
      <c r="V168" s="6">
        <v>0</v>
      </c>
      <c r="W168" s="6">
        <v>0</v>
      </c>
      <c r="X168" s="6" t="s">
        <v>40</v>
      </c>
      <c r="Y168" s="6">
        <v>0</v>
      </c>
      <c r="Z168" s="6">
        <v>90</v>
      </c>
      <c r="AA168" s="6">
        <v>0</v>
      </c>
      <c r="AB168" s="6">
        <v>0</v>
      </c>
      <c r="AC168" s="6">
        <v>0</v>
      </c>
      <c r="AD168" s="6">
        <v>0</v>
      </c>
      <c r="AE168" s="6">
        <v>0</v>
      </c>
      <c r="AF168" s="6">
        <v>0</v>
      </c>
      <c r="AG168" s="6">
        <v>0</v>
      </c>
      <c r="AH168" s="6">
        <v>200</v>
      </c>
      <c r="AI168" s="6"/>
    </row>
    <row r="169" spans="2:35">
      <c r="B169" s="5"/>
    </row>
    <row r="170" spans="2:35" ht="13">
      <c r="B170" s="3" t="s">
        <v>191</v>
      </c>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row>
    <row r="171" spans="2:35">
      <c r="B171" s="5" t="s">
        <v>191</v>
      </c>
      <c r="C171" s="6">
        <v>30</v>
      </c>
      <c r="D171" s="6">
        <v>80</v>
      </c>
      <c r="E171" s="6">
        <v>0</v>
      </c>
      <c r="F171" s="6">
        <v>0</v>
      </c>
      <c r="G171" s="6">
        <v>590</v>
      </c>
      <c r="H171" s="6">
        <v>150</v>
      </c>
      <c r="I171" s="6">
        <v>60</v>
      </c>
      <c r="J171" s="6">
        <v>150</v>
      </c>
      <c r="K171" s="6">
        <v>0</v>
      </c>
      <c r="L171" s="6">
        <v>0</v>
      </c>
      <c r="M171" s="6" t="s">
        <v>40</v>
      </c>
      <c r="N171" s="6">
        <v>0</v>
      </c>
      <c r="O171" s="6">
        <v>10</v>
      </c>
      <c r="P171" s="6" t="s">
        <v>40</v>
      </c>
      <c r="Q171" s="6">
        <v>0</v>
      </c>
      <c r="R171" s="6">
        <v>2500</v>
      </c>
      <c r="S171" s="6">
        <v>30</v>
      </c>
      <c r="T171" s="6">
        <v>0</v>
      </c>
      <c r="U171" s="6">
        <v>0</v>
      </c>
      <c r="V171" s="6">
        <v>50</v>
      </c>
      <c r="W171" s="6">
        <v>220</v>
      </c>
      <c r="X171" s="6">
        <v>10</v>
      </c>
      <c r="Y171" s="6">
        <v>0</v>
      </c>
      <c r="Z171" s="6">
        <v>0</v>
      </c>
      <c r="AA171" s="6">
        <v>30</v>
      </c>
      <c r="AB171" s="6">
        <v>520</v>
      </c>
      <c r="AC171" s="6">
        <v>520</v>
      </c>
      <c r="AD171" s="6">
        <v>0</v>
      </c>
      <c r="AE171" s="6">
        <v>0</v>
      </c>
      <c r="AF171" s="6">
        <v>0</v>
      </c>
      <c r="AG171" s="6">
        <v>0</v>
      </c>
      <c r="AH171" s="6">
        <v>4960</v>
      </c>
      <c r="AI171" s="6"/>
    </row>
    <row r="172" spans="2:35">
      <c r="B172" s="5"/>
    </row>
    <row r="173" spans="2:35" ht="13">
      <c r="B173" s="3" t="s">
        <v>192</v>
      </c>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row>
    <row r="174" spans="2:35">
      <c r="B174" s="5" t="s">
        <v>192</v>
      </c>
      <c r="C174" s="6">
        <v>0</v>
      </c>
      <c r="D174" s="6">
        <v>20</v>
      </c>
      <c r="E174" s="6">
        <v>0</v>
      </c>
      <c r="F174" s="6">
        <v>0</v>
      </c>
      <c r="G174" s="6">
        <v>40</v>
      </c>
      <c r="H174" s="6">
        <v>10</v>
      </c>
      <c r="I174" s="6">
        <v>20</v>
      </c>
      <c r="J174" s="6">
        <v>30</v>
      </c>
      <c r="K174" s="6">
        <v>0</v>
      </c>
      <c r="L174" s="6">
        <v>0</v>
      </c>
      <c r="M174" s="6" t="s">
        <v>40</v>
      </c>
      <c r="N174" s="6">
        <v>0</v>
      </c>
      <c r="O174" s="6">
        <v>10</v>
      </c>
      <c r="P174" s="6">
        <v>20</v>
      </c>
      <c r="Q174" s="6">
        <v>0</v>
      </c>
      <c r="R174" s="6">
        <v>240</v>
      </c>
      <c r="S174" s="6">
        <v>0</v>
      </c>
      <c r="T174" s="6">
        <v>0</v>
      </c>
      <c r="U174" s="6">
        <v>0</v>
      </c>
      <c r="V174" s="6">
        <v>0</v>
      </c>
      <c r="W174" s="6">
        <v>10</v>
      </c>
      <c r="X174" s="6">
        <v>0</v>
      </c>
      <c r="Y174" s="6">
        <v>0</v>
      </c>
      <c r="Z174" s="6">
        <v>0</v>
      </c>
      <c r="AA174" s="6" t="s">
        <v>40</v>
      </c>
      <c r="AB174" s="6">
        <v>0</v>
      </c>
      <c r="AC174" s="6">
        <v>0</v>
      </c>
      <c r="AD174" s="6">
        <v>0</v>
      </c>
      <c r="AE174" s="6">
        <v>0</v>
      </c>
      <c r="AF174" s="6">
        <v>0</v>
      </c>
      <c r="AG174" s="6">
        <v>0</v>
      </c>
      <c r="AH174" s="6">
        <v>390</v>
      </c>
      <c r="AI174" s="6"/>
    </row>
    <row r="175" spans="2:35">
      <c r="B175" s="5"/>
    </row>
    <row r="176" spans="2:35" ht="13">
      <c r="B176" s="3" t="s">
        <v>193</v>
      </c>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row>
    <row r="177" spans="2:35">
      <c r="B177" s="5" t="s">
        <v>193</v>
      </c>
      <c r="C177" s="6" t="s">
        <v>40</v>
      </c>
      <c r="D177" s="6" t="s">
        <v>40</v>
      </c>
      <c r="E177" s="6">
        <v>0</v>
      </c>
      <c r="F177" s="6">
        <v>0</v>
      </c>
      <c r="G177" s="6">
        <v>10</v>
      </c>
      <c r="H177" s="6">
        <v>0</v>
      </c>
      <c r="I177" s="6" t="s">
        <v>40</v>
      </c>
      <c r="J177" s="6" t="s">
        <v>40</v>
      </c>
      <c r="K177" s="6">
        <v>0</v>
      </c>
      <c r="L177" s="6">
        <v>0</v>
      </c>
      <c r="M177" s="6">
        <v>0</v>
      </c>
      <c r="N177" s="6">
        <v>0</v>
      </c>
      <c r="O177" s="6" t="s">
        <v>40</v>
      </c>
      <c r="P177" s="6">
        <v>10</v>
      </c>
      <c r="Q177" s="6">
        <v>0</v>
      </c>
      <c r="R177" s="6">
        <v>20</v>
      </c>
      <c r="S177" s="6">
        <v>0</v>
      </c>
      <c r="T177" s="6">
        <v>0</v>
      </c>
      <c r="U177" s="6">
        <v>0</v>
      </c>
      <c r="V177" s="6">
        <v>0</v>
      </c>
      <c r="W177" s="6">
        <v>0</v>
      </c>
      <c r="X177" s="6">
        <v>0</v>
      </c>
      <c r="Y177" s="6">
        <v>0</v>
      </c>
      <c r="Z177" s="6">
        <v>0</v>
      </c>
      <c r="AA177" s="6">
        <v>0</v>
      </c>
      <c r="AB177" s="6">
        <v>0</v>
      </c>
      <c r="AC177" s="6">
        <v>0</v>
      </c>
      <c r="AD177" s="6">
        <v>0</v>
      </c>
      <c r="AE177" s="6">
        <v>0</v>
      </c>
      <c r="AF177" s="6">
        <v>0</v>
      </c>
      <c r="AG177" s="6">
        <v>0</v>
      </c>
      <c r="AH177" s="6">
        <v>50</v>
      </c>
      <c r="AI177" s="6"/>
    </row>
    <row r="178" spans="2:35">
      <c r="B178" s="5"/>
    </row>
    <row r="179" spans="2:35" ht="13">
      <c r="B179" s="3" t="s">
        <v>194</v>
      </c>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row>
    <row r="180" spans="2:35">
      <c r="B180" s="5" t="s">
        <v>194</v>
      </c>
      <c r="C180" s="6">
        <v>0</v>
      </c>
      <c r="D180" s="6" t="s">
        <v>40</v>
      </c>
      <c r="E180" s="6" t="s">
        <v>40</v>
      </c>
      <c r="F180" s="6">
        <v>0</v>
      </c>
      <c r="G180" s="6">
        <v>0</v>
      </c>
      <c r="H180" s="6" t="s">
        <v>40</v>
      </c>
      <c r="I180" s="6">
        <v>0</v>
      </c>
      <c r="J180" s="6" t="s">
        <v>40</v>
      </c>
      <c r="K180" s="6">
        <v>0</v>
      </c>
      <c r="L180" s="6" t="s">
        <v>40</v>
      </c>
      <c r="M180" s="6">
        <v>0</v>
      </c>
      <c r="N180" s="6" t="s">
        <v>40</v>
      </c>
      <c r="O180" s="6">
        <v>0</v>
      </c>
      <c r="P180" s="6">
        <v>0</v>
      </c>
      <c r="Q180" s="6">
        <v>0</v>
      </c>
      <c r="R180" s="6">
        <v>10</v>
      </c>
      <c r="S180" s="6">
        <v>0</v>
      </c>
      <c r="T180" s="6">
        <v>0</v>
      </c>
      <c r="U180" s="6">
        <v>0</v>
      </c>
      <c r="V180" s="6">
        <v>20</v>
      </c>
      <c r="W180" s="6">
        <v>0</v>
      </c>
      <c r="X180" s="6">
        <v>0</v>
      </c>
      <c r="Y180" s="6">
        <v>0</v>
      </c>
      <c r="Z180" s="6">
        <v>0</v>
      </c>
      <c r="AA180" s="6">
        <v>0</v>
      </c>
      <c r="AB180" s="6">
        <v>0</v>
      </c>
      <c r="AC180" s="6">
        <v>0</v>
      </c>
      <c r="AD180" s="6">
        <v>0</v>
      </c>
      <c r="AE180" s="6">
        <v>0</v>
      </c>
      <c r="AF180" s="6">
        <v>0</v>
      </c>
      <c r="AG180" s="6">
        <v>0</v>
      </c>
      <c r="AH180" s="6">
        <v>40</v>
      </c>
      <c r="AI180" s="6"/>
    </row>
    <row r="181" spans="2:35">
      <c r="B181" s="5"/>
    </row>
    <row r="182" spans="2:35" ht="13">
      <c r="B182" s="3" t="s">
        <v>195</v>
      </c>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row>
    <row r="183" spans="2:35">
      <c r="B183" s="5" t="s">
        <v>196</v>
      </c>
      <c r="C183" s="6" t="s">
        <v>40</v>
      </c>
      <c r="D183" s="6">
        <v>20</v>
      </c>
      <c r="E183" s="6">
        <v>10</v>
      </c>
      <c r="F183" s="6">
        <v>0</v>
      </c>
      <c r="G183" s="6">
        <v>20</v>
      </c>
      <c r="H183" s="6">
        <v>30</v>
      </c>
      <c r="I183" s="6">
        <v>20</v>
      </c>
      <c r="J183" s="6">
        <v>10</v>
      </c>
      <c r="K183" s="6">
        <v>0</v>
      </c>
      <c r="L183" s="6">
        <v>0</v>
      </c>
      <c r="M183" s="6">
        <v>0</v>
      </c>
      <c r="N183" s="6">
        <v>0</v>
      </c>
      <c r="O183" s="6" t="s">
        <v>40</v>
      </c>
      <c r="P183" s="6">
        <v>20</v>
      </c>
      <c r="Q183" s="6">
        <v>0</v>
      </c>
      <c r="R183" s="6">
        <v>30</v>
      </c>
      <c r="S183" s="6">
        <v>0</v>
      </c>
      <c r="T183" s="6">
        <v>0</v>
      </c>
      <c r="U183" s="6">
        <v>0</v>
      </c>
      <c r="V183" s="6">
        <v>50</v>
      </c>
      <c r="W183" s="6">
        <v>10</v>
      </c>
      <c r="X183" s="6" t="s">
        <v>40</v>
      </c>
      <c r="Y183" s="6">
        <v>0</v>
      </c>
      <c r="Z183" s="6">
        <v>20</v>
      </c>
      <c r="AA183" s="6" t="s">
        <v>40</v>
      </c>
      <c r="AB183" s="6">
        <v>0</v>
      </c>
      <c r="AC183" s="6">
        <v>0</v>
      </c>
      <c r="AD183" s="6">
        <v>0</v>
      </c>
      <c r="AE183" s="6">
        <v>0</v>
      </c>
      <c r="AF183" s="6" t="s">
        <v>40</v>
      </c>
      <c r="AG183" s="6">
        <v>0</v>
      </c>
      <c r="AH183" s="6">
        <v>240</v>
      </c>
      <c r="AI183" s="6"/>
    </row>
    <row r="184" spans="2:35">
      <c r="B184" s="5"/>
    </row>
    <row r="185" spans="2:35" ht="13">
      <c r="B185" s="3" t="s">
        <v>197</v>
      </c>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row>
    <row r="186" spans="2:35">
      <c r="B186" s="5" t="s">
        <v>198</v>
      </c>
      <c r="C186" s="6">
        <v>0</v>
      </c>
      <c r="D186" s="6">
        <v>150</v>
      </c>
      <c r="E186" s="6">
        <v>0</v>
      </c>
      <c r="F186" s="6">
        <v>0</v>
      </c>
      <c r="G186" s="6">
        <v>210</v>
      </c>
      <c r="H186" s="6">
        <v>50</v>
      </c>
      <c r="I186" s="6">
        <v>310</v>
      </c>
      <c r="J186" s="6">
        <v>180</v>
      </c>
      <c r="K186" s="6">
        <v>0</v>
      </c>
      <c r="L186" s="6">
        <v>0</v>
      </c>
      <c r="M186" s="6">
        <v>20</v>
      </c>
      <c r="N186" s="6">
        <v>0</v>
      </c>
      <c r="O186" s="6">
        <v>110</v>
      </c>
      <c r="P186" s="6">
        <v>140</v>
      </c>
      <c r="Q186" s="6">
        <v>160</v>
      </c>
      <c r="R186" s="6">
        <v>1520</v>
      </c>
      <c r="S186" s="6">
        <v>0</v>
      </c>
      <c r="T186" s="6">
        <v>30</v>
      </c>
      <c r="U186" s="6">
        <v>0</v>
      </c>
      <c r="V186" s="6">
        <v>1520</v>
      </c>
      <c r="W186" s="6">
        <v>70</v>
      </c>
      <c r="X186" s="6">
        <v>60</v>
      </c>
      <c r="Y186" s="6">
        <v>0</v>
      </c>
      <c r="Z186" s="6">
        <v>70</v>
      </c>
      <c r="AA186" s="6">
        <v>0</v>
      </c>
      <c r="AB186" s="6">
        <v>130</v>
      </c>
      <c r="AC186" s="6">
        <v>80</v>
      </c>
      <c r="AD186" s="6">
        <v>0</v>
      </c>
      <c r="AE186" s="6">
        <v>10</v>
      </c>
      <c r="AF186" s="6">
        <v>580</v>
      </c>
      <c r="AG186" s="6">
        <v>0</v>
      </c>
      <c r="AH186" s="6">
        <v>5390</v>
      </c>
      <c r="AI186" s="6"/>
    </row>
    <row r="187" spans="2:35">
      <c r="B187" s="5" t="s">
        <v>199</v>
      </c>
      <c r="C187" s="6">
        <v>0</v>
      </c>
      <c r="D187" s="6" t="s">
        <v>40</v>
      </c>
      <c r="E187" s="6">
        <v>0</v>
      </c>
      <c r="F187" s="6">
        <v>0</v>
      </c>
      <c r="G187" s="6">
        <v>10</v>
      </c>
      <c r="H187" s="6">
        <v>0</v>
      </c>
      <c r="I187" s="6">
        <v>10</v>
      </c>
      <c r="J187" s="6" t="s">
        <v>40</v>
      </c>
      <c r="K187" s="6">
        <v>0</v>
      </c>
      <c r="L187" s="6">
        <v>0</v>
      </c>
      <c r="M187" s="6">
        <v>0</v>
      </c>
      <c r="N187" s="6">
        <v>0</v>
      </c>
      <c r="O187" s="6">
        <v>0</v>
      </c>
      <c r="P187" s="6" t="s">
        <v>40</v>
      </c>
      <c r="Q187" s="6">
        <v>0</v>
      </c>
      <c r="R187" s="6">
        <v>10</v>
      </c>
      <c r="S187" s="6">
        <v>0</v>
      </c>
      <c r="T187" s="6">
        <v>0</v>
      </c>
      <c r="U187" s="6">
        <v>0</v>
      </c>
      <c r="V187" s="6" t="s">
        <v>40</v>
      </c>
      <c r="W187" s="6">
        <v>0</v>
      </c>
      <c r="X187" s="6">
        <v>0</v>
      </c>
      <c r="Y187" s="6">
        <v>0</v>
      </c>
      <c r="Z187" s="6">
        <v>0</v>
      </c>
      <c r="AA187" s="6">
        <v>0</v>
      </c>
      <c r="AB187" s="6">
        <v>0</v>
      </c>
      <c r="AC187" s="6">
        <v>0</v>
      </c>
      <c r="AD187" s="6">
        <v>10</v>
      </c>
      <c r="AE187" s="6">
        <v>0</v>
      </c>
      <c r="AF187" s="6">
        <v>0</v>
      </c>
      <c r="AG187" s="6">
        <v>20</v>
      </c>
      <c r="AH187" s="6">
        <v>70</v>
      </c>
      <c r="AI187" s="6"/>
    </row>
    <row r="188" spans="2:35">
      <c r="B188" s="5"/>
    </row>
    <row r="189" spans="2:35" ht="13">
      <c r="B189" s="3" t="s">
        <v>200</v>
      </c>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row>
    <row r="190" spans="2:35" ht="14.5">
      <c r="B190" s="2806" t="s">
        <v>622</v>
      </c>
      <c r="C190" s="6">
        <v>0</v>
      </c>
      <c r="D190" s="6">
        <v>0</v>
      </c>
      <c r="E190" s="6">
        <v>0</v>
      </c>
      <c r="F190" s="6">
        <v>0</v>
      </c>
      <c r="G190" s="6">
        <v>0</v>
      </c>
      <c r="H190" s="6">
        <v>0</v>
      </c>
      <c r="I190" s="6">
        <v>0</v>
      </c>
      <c r="J190" s="6">
        <v>0</v>
      </c>
      <c r="K190" s="6">
        <v>0</v>
      </c>
      <c r="L190" s="6">
        <v>0</v>
      </c>
      <c r="M190" s="6">
        <v>0</v>
      </c>
      <c r="N190" s="6">
        <v>0</v>
      </c>
      <c r="O190" s="6">
        <v>0</v>
      </c>
      <c r="P190" s="6">
        <v>0</v>
      </c>
      <c r="Q190" s="6">
        <v>0</v>
      </c>
      <c r="R190" s="6">
        <v>0</v>
      </c>
      <c r="S190" s="6">
        <v>0</v>
      </c>
      <c r="T190" s="6">
        <v>0</v>
      </c>
      <c r="U190" s="6">
        <v>0</v>
      </c>
      <c r="V190" s="6">
        <v>0</v>
      </c>
      <c r="W190" s="6">
        <v>0</v>
      </c>
      <c r="X190" s="6">
        <v>0</v>
      </c>
      <c r="Y190" s="6">
        <v>0</v>
      </c>
      <c r="Z190" s="6">
        <v>0</v>
      </c>
      <c r="AA190" s="6">
        <v>0</v>
      </c>
      <c r="AB190" s="6">
        <v>0</v>
      </c>
      <c r="AC190" s="6">
        <v>0</v>
      </c>
      <c r="AD190" s="6">
        <v>0</v>
      </c>
      <c r="AE190" s="6">
        <v>0</v>
      </c>
      <c r="AF190" s="6">
        <v>0</v>
      </c>
      <c r="AG190" s="6">
        <v>81420</v>
      </c>
      <c r="AH190" s="6">
        <v>81420</v>
      </c>
      <c r="AI190" s="6"/>
    </row>
    <row r="191" spans="2:35">
      <c r="B191" s="5" t="s">
        <v>202</v>
      </c>
      <c r="C191" s="6">
        <v>30</v>
      </c>
      <c r="D191" s="6">
        <v>30</v>
      </c>
      <c r="E191" s="6">
        <v>0</v>
      </c>
      <c r="F191" s="6">
        <v>0</v>
      </c>
      <c r="G191" s="6">
        <v>60</v>
      </c>
      <c r="H191" s="6" t="s">
        <v>40</v>
      </c>
      <c r="I191" s="6">
        <v>20</v>
      </c>
      <c r="J191" s="6">
        <v>40</v>
      </c>
      <c r="K191" s="6">
        <v>0</v>
      </c>
      <c r="L191" s="6">
        <v>0</v>
      </c>
      <c r="M191" s="6">
        <v>0</v>
      </c>
      <c r="N191" s="6">
        <v>0</v>
      </c>
      <c r="O191" s="6">
        <v>20</v>
      </c>
      <c r="P191" s="6">
        <v>20</v>
      </c>
      <c r="Q191" s="6">
        <v>0</v>
      </c>
      <c r="R191" s="6">
        <v>1620</v>
      </c>
      <c r="S191" s="6">
        <v>0</v>
      </c>
      <c r="T191" s="6">
        <v>0</v>
      </c>
      <c r="U191" s="6">
        <v>0</v>
      </c>
      <c r="V191" s="6">
        <v>80</v>
      </c>
      <c r="W191" s="6">
        <v>40</v>
      </c>
      <c r="X191" s="6">
        <v>10</v>
      </c>
      <c r="Y191" s="6">
        <v>0</v>
      </c>
      <c r="Z191" s="6">
        <v>430</v>
      </c>
      <c r="AA191" s="6" t="s">
        <v>40</v>
      </c>
      <c r="AB191" s="6">
        <v>0</v>
      </c>
      <c r="AC191" s="6">
        <v>10</v>
      </c>
      <c r="AD191" s="6">
        <v>0</v>
      </c>
      <c r="AE191" s="6">
        <v>0</v>
      </c>
      <c r="AF191" s="6">
        <v>0</v>
      </c>
      <c r="AG191" s="6">
        <v>0</v>
      </c>
      <c r="AH191" s="6">
        <v>2420</v>
      </c>
      <c r="AI191" s="6"/>
    </row>
    <row r="192" spans="2:35">
      <c r="B192" s="5"/>
    </row>
    <row r="193" spans="2:35" ht="13">
      <c r="B193" s="3" t="s">
        <v>7</v>
      </c>
      <c r="C193" s="6">
        <v>5170</v>
      </c>
      <c r="D193" s="6">
        <v>3830</v>
      </c>
      <c r="E193" s="6">
        <v>160</v>
      </c>
      <c r="F193" s="6">
        <v>850</v>
      </c>
      <c r="G193" s="6">
        <v>12950</v>
      </c>
      <c r="H193" s="6">
        <v>2120</v>
      </c>
      <c r="I193" s="6">
        <v>8720</v>
      </c>
      <c r="J193" s="6">
        <v>7460</v>
      </c>
      <c r="K193" s="6">
        <v>840</v>
      </c>
      <c r="L193" s="6">
        <v>3260</v>
      </c>
      <c r="M193" s="6">
        <v>740</v>
      </c>
      <c r="N193" s="6">
        <v>1450</v>
      </c>
      <c r="O193" s="6">
        <v>2280</v>
      </c>
      <c r="P193" s="6">
        <v>11360</v>
      </c>
      <c r="Q193" s="6">
        <v>2240</v>
      </c>
      <c r="R193" s="6">
        <v>162020</v>
      </c>
      <c r="S193" s="6">
        <v>1150</v>
      </c>
      <c r="T193" s="6">
        <v>190</v>
      </c>
      <c r="U193" s="6">
        <v>300</v>
      </c>
      <c r="V193" s="6">
        <v>28290</v>
      </c>
      <c r="W193" s="6">
        <v>15540</v>
      </c>
      <c r="X193" s="6">
        <v>6660</v>
      </c>
      <c r="Y193" s="6">
        <v>1350</v>
      </c>
      <c r="Z193" s="6">
        <v>13520</v>
      </c>
      <c r="AA193" s="6">
        <v>8150</v>
      </c>
      <c r="AB193" s="6">
        <v>1110</v>
      </c>
      <c r="AC193" s="6">
        <v>1960</v>
      </c>
      <c r="AD193" s="6">
        <v>16800</v>
      </c>
      <c r="AE193" s="6">
        <v>430</v>
      </c>
      <c r="AF193" s="6">
        <v>21770</v>
      </c>
      <c r="AG193" s="6">
        <v>110150</v>
      </c>
      <c r="AH193" s="6">
        <v>452830</v>
      </c>
      <c r="AI193" s="6"/>
    </row>
    <row r="194" spans="2:35">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row>
    <row r="195" spans="2:35" ht="13">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13" t="s">
        <v>17</v>
      </c>
    </row>
    <row r="196" spans="2:35" ht="12.5" customHeight="1">
      <c r="B196" s="2848" t="s">
        <v>18</v>
      </c>
      <c r="C196" s="2846"/>
      <c r="D196" s="2846"/>
      <c r="E196" s="2846"/>
      <c r="F196" s="2846"/>
      <c r="G196" s="2846"/>
      <c r="H196" s="2846"/>
      <c r="I196" s="2846"/>
    </row>
    <row r="197" spans="2:35" ht="12.5" customHeight="1">
      <c r="B197" s="2848" t="s">
        <v>203</v>
      </c>
      <c r="C197" s="2846"/>
      <c r="D197" s="2846"/>
      <c r="E197" s="2846"/>
      <c r="F197" s="2846"/>
      <c r="G197" s="2846"/>
      <c r="H197" s="2846"/>
      <c r="I197" s="2846"/>
    </row>
    <row r="198" spans="2:35" ht="12.5" customHeight="1">
      <c r="B198" s="2850" t="s">
        <v>594</v>
      </c>
      <c r="C198" s="2851"/>
      <c r="D198" s="2851"/>
      <c r="E198" s="2851"/>
      <c r="F198" s="2851"/>
      <c r="G198" s="2851"/>
      <c r="H198" s="2851"/>
      <c r="I198" s="2851"/>
    </row>
    <row r="199" spans="2:35" ht="14" customHeight="1">
      <c r="B199" s="2785" t="s">
        <v>595</v>
      </c>
      <c r="C199" s="2784"/>
      <c r="D199" s="2784"/>
      <c r="E199" s="2784"/>
      <c r="F199" s="2784"/>
      <c r="G199" s="2784"/>
      <c r="H199" s="2784"/>
      <c r="I199" s="2784"/>
    </row>
    <row r="200" spans="2:35" ht="12.5" customHeight="1">
      <c r="B200" s="2848" t="s">
        <v>566</v>
      </c>
      <c r="C200" s="2846"/>
      <c r="D200" s="2846"/>
      <c r="E200" s="2846"/>
      <c r="F200" s="2846"/>
      <c r="G200" s="2846"/>
      <c r="H200" s="2846"/>
      <c r="I200" s="2846"/>
    </row>
    <row r="201" spans="2:35">
      <c r="B201" s="2848" t="s">
        <v>805</v>
      </c>
      <c r="C201" s="2846"/>
      <c r="D201" s="2846"/>
      <c r="E201" s="2846"/>
      <c r="F201" s="2846"/>
      <c r="G201" s="2846"/>
      <c r="H201" s="2846"/>
      <c r="I201" s="2846"/>
    </row>
    <row r="202" spans="2:35">
      <c r="B202" s="2848" t="s">
        <v>804</v>
      </c>
      <c r="C202" s="2846"/>
      <c r="D202" s="2846"/>
      <c r="E202" s="2846"/>
      <c r="F202" s="2846"/>
      <c r="G202" s="2846"/>
      <c r="H202" s="2846"/>
      <c r="I202" s="2846"/>
    </row>
  </sheetData>
  <mergeCells count="6">
    <mergeCell ref="B202:I202"/>
    <mergeCell ref="B201:I201"/>
    <mergeCell ref="B196:I196"/>
    <mergeCell ref="B197:I197"/>
    <mergeCell ref="B198:I198"/>
    <mergeCell ref="B200:I200"/>
  </mergeCells>
  <pageMargins left="0.7" right="0.7" top="0.75" bottom="0.75" header="0.3" footer="0.3"/>
  <pageSetup paperSize="9" scale="23" fitToHeight="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75" workbookViewId="0">
      <pane xSplit="2" ySplit="6" topLeftCell="C7" activePane="bottomRight" state="frozen"/>
      <selection pane="topRight"/>
      <selection pane="bottomLeft"/>
      <selection pane="bottomRight"/>
    </sheetView>
  </sheetViews>
  <sheetFormatPr defaultColWidth="10.90625" defaultRowHeight="12.5"/>
  <cols>
    <col min="1" max="1" width="10.90625" style="2816" hidden="1" customWidth="1"/>
    <col min="2" max="2" width="45.7265625" style="2816" customWidth="1"/>
    <col min="3" max="5" width="13.7265625" style="2816" customWidth="1"/>
    <col min="6" max="6" width="2.7265625" style="2816" customWidth="1"/>
    <col min="7" max="10" width="13.7265625" style="2816" customWidth="1"/>
    <col min="11" max="16384" width="10.90625" style="2816"/>
  </cols>
  <sheetData>
    <row r="1" spans="2:10">
      <c r="B1" s="2823" t="str">
        <f>HYPERLINK("#'Contents'!A1", "Back to contents")</f>
        <v>Back to contents</v>
      </c>
    </row>
    <row r="2" spans="2:10" ht="22.5">
      <c r="B2" s="11" t="s">
        <v>814</v>
      </c>
    </row>
    <row r="3" spans="2:10" ht="13">
      <c r="B3" s="2820" t="s">
        <v>7</v>
      </c>
    </row>
    <row r="4" spans="2:10" ht="13">
      <c r="B4" s="2817"/>
      <c r="C4" s="2817"/>
      <c r="D4" s="2817"/>
      <c r="E4" s="2817"/>
      <c r="F4" s="2817"/>
      <c r="G4" s="2817"/>
      <c r="H4" s="2817"/>
      <c r="I4" s="2824" t="s">
        <v>15</v>
      </c>
    </row>
    <row r="5" spans="2:10" ht="30" customHeight="1">
      <c r="C5" s="2852" t="s">
        <v>205</v>
      </c>
      <c r="D5" s="2852"/>
      <c r="E5" s="2852"/>
      <c r="G5" s="2852" t="s">
        <v>206</v>
      </c>
      <c r="H5" s="2852"/>
      <c r="I5" s="2852"/>
    </row>
    <row r="6" spans="2:10" ht="15" customHeight="1">
      <c r="B6" s="16" t="s">
        <v>599</v>
      </c>
      <c r="C6" s="2819" t="s">
        <v>5</v>
      </c>
      <c r="D6" s="2819" t="s">
        <v>6</v>
      </c>
      <c r="E6" s="2819" t="s">
        <v>7</v>
      </c>
      <c r="F6" s="2819"/>
      <c r="G6" s="2819" t="s">
        <v>5</v>
      </c>
      <c r="H6" s="2819" t="s">
        <v>6</v>
      </c>
      <c r="I6" s="2819" t="s">
        <v>7</v>
      </c>
      <c r="J6" s="2819"/>
    </row>
    <row r="8" spans="2:10" ht="13">
      <c r="B8" s="2820" t="s">
        <v>16</v>
      </c>
    </row>
    <row r="10" spans="2:10">
      <c r="B10" s="5" t="s">
        <v>8</v>
      </c>
      <c r="C10" s="6">
        <v>300</v>
      </c>
      <c r="D10" s="6">
        <v>220</v>
      </c>
      <c r="E10" s="6">
        <v>520</v>
      </c>
      <c r="F10" s="7"/>
      <c r="G10" s="6">
        <v>260</v>
      </c>
      <c r="H10" s="6">
        <v>190</v>
      </c>
      <c r="I10" s="6">
        <v>450</v>
      </c>
      <c r="J10" s="6"/>
    </row>
    <row r="11" spans="2:10">
      <c r="B11" s="5"/>
      <c r="C11" s="6"/>
      <c r="D11" s="6"/>
      <c r="E11" s="6"/>
      <c r="F11" s="7"/>
      <c r="G11" s="6"/>
      <c r="H11" s="6"/>
      <c r="I11" s="6"/>
      <c r="J11" s="6"/>
    </row>
    <row r="12" spans="2:10">
      <c r="B12" s="5" t="s">
        <v>9</v>
      </c>
      <c r="C12" s="6">
        <v>1960</v>
      </c>
      <c r="D12" s="6">
        <v>1800</v>
      </c>
      <c r="E12" s="6">
        <v>3760</v>
      </c>
      <c r="F12" s="7"/>
      <c r="G12" s="6">
        <v>1380</v>
      </c>
      <c r="H12" s="6">
        <v>1100</v>
      </c>
      <c r="I12" s="6">
        <v>2500</v>
      </c>
      <c r="J12" s="6"/>
    </row>
    <row r="13" spans="2:10">
      <c r="B13" s="5" t="s">
        <v>10</v>
      </c>
      <c r="C13" s="6">
        <v>5320</v>
      </c>
      <c r="D13" s="6">
        <v>6290</v>
      </c>
      <c r="E13" s="6">
        <v>11650</v>
      </c>
      <c r="F13" s="7"/>
      <c r="G13" s="6">
        <v>2880</v>
      </c>
      <c r="H13" s="6">
        <v>2610</v>
      </c>
      <c r="I13" s="6">
        <v>5530</v>
      </c>
      <c r="J13" s="6"/>
    </row>
    <row r="14" spans="2:10">
      <c r="B14" s="5" t="s">
        <v>11</v>
      </c>
      <c r="C14" s="6">
        <v>7750</v>
      </c>
      <c r="D14" s="6">
        <v>10910</v>
      </c>
      <c r="E14" s="6">
        <v>18680</v>
      </c>
      <c r="F14" s="7"/>
      <c r="G14" s="6">
        <v>2820</v>
      </c>
      <c r="H14" s="6">
        <v>3340</v>
      </c>
      <c r="I14" s="6">
        <v>6180</v>
      </c>
      <c r="J14" s="6"/>
    </row>
    <row r="15" spans="2:10">
      <c r="B15" s="5"/>
      <c r="C15" s="6"/>
      <c r="D15" s="6"/>
      <c r="E15" s="6"/>
      <c r="F15" s="7"/>
      <c r="G15" s="6"/>
      <c r="H15" s="6"/>
      <c r="I15" s="6"/>
      <c r="J15" s="6"/>
    </row>
    <row r="16" spans="2:10">
      <c r="B16" s="5" t="s">
        <v>12</v>
      </c>
      <c r="C16" s="6">
        <v>9540</v>
      </c>
      <c r="D16" s="6">
        <v>11030</v>
      </c>
      <c r="E16" s="6">
        <v>20570</v>
      </c>
      <c r="F16" s="7"/>
      <c r="G16" s="6">
        <v>5270</v>
      </c>
      <c r="H16" s="6">
        <v>6630</v>
      </c>
      <c r="I16" s="6">
        <v>11910</v>
      </c>
      <c r="J16" s="6"/>
    </row>
    <row r="17" spans="2:10">
      <c r="B17" s="5"/>
      <c r="C17" s="6"/>
      <c r="D17" s="6"/>
      <c r="E17" s="6"/>
      <c r="F17" s="7"/>
      <c r="G17" s="6"/>
      <c r="H17" s="6"/>
      <c r="I17" s="6"/>
      <c r="J17" s="6"/>
    </row>
    <row r="18" spans="2:10" ht="13">
      <c r="B18" s="2821" t="s">
        <v>13</v>
      </c>
      <c r="C18" s="6">
        <v>590</v>
      </c>
      <c r="D18" s="6">
        <v>1430</v>
      </c>
      <c r="E18" s="6">
        <v>2010</v>
      </c>
      <c r="F18" s="2822"/>
      <c r="G18" s="6">
        <v>510</v>
      </c>
      <c r="H18" s="6">
        <v>750</v>
      </c>
      <c r="I18" s="6">
        <v>1260</v>
      </c>
      <c r="J18" s="6"/>
    </row>
    <row r="19" spans="2:10" ht="13">
      <c r="B19" s="2821"/>
      <c r="C19" s="6"/>
      <c r="D19" s="6"/>
      <c r="E19" s="6"/>
      <c r="F19" s="2822"/>
      <c r="G19" s="6"/>
      <c r="H19" s="6"/>
      <c r="I19" s="6"/>
      <c r="J19" s="6"/>
    </row>
    <row r="20" spans="2:10" ht="13">
      <c r="B20" s="2821" t="s">
        <v>7</v>
      </c>
      <c r="C20" s="6">
        <v>25460</v>
      </c>
      <c r="D20" s="6">
        <v>31680</v>
      </c>
      <c r="E20" s="6">
        <v>57200</v>
      </c>
      <c r="F20" s="2822"/>
      <c r="G20" s="6">
        <v>13100</v>
      </c>
      <c r="H20" s="6">
        <v>14620</v>
      </c>
      <c r="I20" s="6">
        <v>27830</v>
      </c>
      <c r="J20" s="6"/>
    </row>
    <row r="21" spans="2:10" ht="13">
      <c r="B21" s="2821"/>
      <c r="C21" s="6"/>
      <c r="D21" s="6"/>
      <c r="E21" s="6"/>
      <c r="F21" s="2822"/>
      <c r="G21" s="6"/>
      <c r="H21" s="6"/>
      <c r="I21" s="6"/>
      <c r="J21" s="6"/>
    </row>
    <row r="22" spans="2:10" ht="13">
      <c r="B22" s="9"/>
      <c r="C22" s="9"/>
      <c r="D22" s="9"/>
      <c r="E22" s="9"/>
      <c r="F22" s="9"/>
      <c r="G22" s="9"/>
      <c r="H22" s="9"/>
      <c r="I22" s="2825" t="s">
        <v>17</v>
      </c>
    </row>
    <row r="23" spans="2:10" ht="12.5" customHeight="1">
      <c r="B23" s="2848" t="s">
        <v>18</v>
      </c>
      <c r="C23" s="2846"/>
      <c r="D23" s="2846"/>
      <c r="E23" s="2846"/>
      <c r="F23" s="2846"/>
      <c r="G23" s="2846"/>
      <c r="H23" s="2846"/>
      <c r="I23" s="2846"/>
    </row>
    <row r="24" spans="2:10" ht="12.5" customHeight="1">
      <c r="B24" s="2848" t="s">
        <v>584</v>
      </c>
      <c r="C24" s="2846"/>
      <c r="D24" s="2846"/>
      <c r="E24" s="2846"/>
      <c r="F24" s="2846"/>
      <c r="G24" s="2846"/>
      <c r="H24" s="2846"/>
      <c r="I24" s="2846"/>
    </row>
    <row r="25" spans="2:10" ht="21.5" customHeight="1">
      <c r="B25" s="2848" t="s">
        <v>562</v>
      </c>
      <c r="C25" s="2846"/>
      <c r="D25" s="2846"/>
      <c r="E25" s="2846"/>
      <c r="F25" s="2846"/>
      <c r="G25" s="2846"/>
      <c r="H25" s="2846"/>
      <c r="I25" s="2846"/>
    </row>
    <row r="26" spans="2:10" ht="12.5" customHeight="1">
      <c r="B26" s="2848" t="s">
        <v>563</v>
      </c>
      <c r="C26" s="2846"/>
      <c r="D26" s="2846"/>
      <c r="E26" s="2846"/>
      <c r="F26" s="2846"/>
      <c r="G26" s="2846"/>
      <c r="H26" s="2846"/>
      <c r="I26" s="2846"/>
    </row>
  </sheetData>
  <mergeCells count="6">
    <mergeCell ref="B26:I26"/>
    <mergeCell ref="C5:E5"/>
    <mergeCell ref="G5:I5"/>
    <mergeCell ref="B23:I23"/>
    <mergeCell ref="B24:I24"/>
    <mergeCell ref="B25:I25"/>
  </mergeCells>
  <pageMargins left="0.7" right="0.7" top="0.75" bottom="0.75" header="0.3" footer="0.3"/>
  <pageSetup paperSize="9"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zoomScale="75" zoomScaleNormal="75" workbookViewId="0">
      <pane xSplit="2" ySplit="6" topLeftCell="C7"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5" width="13.7265625" customWidth="1"/>
    <col min="6" max="6" width="2.7265625" customWidth="1"/>
    <col min="7" max="10" width="13.7265625" customWidth="1"/>
  </cols>
  <sheetData>
    <row r="1" spans="2:10">
      <c r="B1" s="2" t="str">
        <f>HYPERLINK("#'Contents'!A1", "Back to contents")</f>
        <v>Back to contents</v>
      </c>
    </row>
    <row r="2" spans="2:10" ht="22.5">
      <c r="B2" s="11" t="s">
        <v>653</v>
      </c>
    </row>
    <row r="3" spans="2:10" ht="13">
      <c r="B3" s="12" t="s">
        <v>7</v>
      </c>
    </row>
    <row r="4" spans="2:10" ht="13">
      <c r="B4" s="10"/>
      <c r="C4" s="10"/>
      <c r="D4" s="10"/>
      <c r="E4" s="10"/>
      <c r="F4" s="10"/>
      <c r="G4" s="10"/>
      <c r="H4" s="10"/>
      <c r="I4" s="14" t="s">
        <v>219</v>
      </c>
    </row>
    <row r="5" spans="2:10" ht="30" customHeight="1">
      <c r="C5" s="2849" t="s">
        <v>15</v>
      </c>
      <c r="D5" s="2849"/>
      <c r="E5" s="2849"/>
      <c r="G5" s="2849" t="s">
        <v>218</v>
      </c>
      <c r="H5" s="2849"/>
      <c r="I5" s="2849"/>
    </row>
    <row r="6" spans="2:10" ht="15" customHeight="1">
      <c r="B6" s="16"/>
      <c r="C6" s="15" t="s">
        <v>208</v>
      </c>
      <c r="D6" s="15" t="s">
        <v>209</v>
      </c>
      <c r="E6" s="15" t="s">
        <v>7</v>
      </c>
      <c r="F6" s="15"/>
      <c r="G6" s="15" t="s">
        <v>208</v>
      </c>
      <c r="H6" s="15" t="s">
        <v>209</v>
      </c>
      <c r="I6" s="15" t="s">
        <v>7</v>
      </c>
      <c r="J6" s="15"/>
    </row>
    <row r="8" spans="2:10" ht="13">
      <c r="B8" s="12" t="s">
        <v>16</v>
      </c>
    </row>
    <row r="10" spans="2:10" ht="13">
      <c r="B10" s="3" t="s">
        <v>549</v>
      </c>
      <c r="C10" s="6">
        <v>29550</v>
      </c>
      <c r="D10" s="6">
        <v>1060</v>
      </c>
      <c r="E10" s="6">
        <v>30610</v>
      </c>
      <c r="F10" s="6"/>
      <c r="G10" s="6">
        <v>26470</v>
      </c>
      <c r="H10" s="6">
        <v>1040</v>
      </c>
      <c r="I10" s="6">
        <v>27500</v>
      </c>
      <c r="J10" s="6"/>
    </row>
    <row r="11" spans="2:10" ht="13">
      <c r="B11" s="3" t="s">
        <v>550</v>
      </c>
      <c r="C11" s="6">
        <v>57100</v>
      </c>
      <c r="D11" s="6">
        <v>2250</v>
      </c>
      <c r="E11" s="6">
        <v>59340</v>
      </c>
      <c r="F11" s="6"/>
      <c r="G11" s="6">
        <v>52530</v>
      </c>
      <c r="H11" s="6">
        <v>2190</v>
      </c>
      <c r="I11" s="6">
        <v>54710</v>
      </c>
      <c r="J11" s="6"/>
    </row>
    <row r="12" spans="2:10" ht="13">
      <c r="B12" s="3" t="s">
        <v>210</v>
      </c>
      <c r="C12" s="6">
        <v>34600</v>
      </c>
      <c r="D12" s="6">
        <v>2010</v>
      </c>
      <c r="E12" s="6">
        <v>36610</v>
      </c>
      <c r="F12" s="6"/>
      <c r="G12" s="6">
        <v>31860</v>
      </c>
      <c r="H12" s="6">
        <v>1950</v>
      </c>
      <c r="I12" s="6">
        <v>33810</v>
      </c>
      <c r="J12" s="6"/>
    </row>
    <row r="13" spans="2:10" ht="13">
      <c r="B13" s="3" t="s">
        <v>551</v>
      </c>
      <c r="C13" s="6">
        <v>20400</v>
      </c>
      <c r="D13" s="6">
        <v>970</v>
      </c>
      <c r="E13" s="6">
        <v>21370</v>
      </c>
      <c r="F13" s="6"/>
      <c r="G13" s="6">
        <v>18830</v>
      </c>
      <c r="H13" s="6">
        <v>940</v>
      </c>
      <c r="I13" s="6">
        <v>19770</v>
      </c>
      <c r="J13" s="6"/>
    </row>
    <row r="14" spans="2:10" ht="13">
      <c r="B14" s="3" t="s">
        <v>240</v>
      </c>
      <c r="C14" s="6">
        <v>29320</v>
      </c>
      <c r="D14" s="6">
        <v>1180</v>
      </c>
      <c r="E14" s="6">
        <v>30500</v>
      </c>
      <c r="F14" s="6"/>
      <c r="G14" s="6">
        <v>27150</v>
      </c>
      <c r="H14" s="6">
        <v>1120</v>
      </c>
      <c r="I14" s="6">
        <v>28270</v>
      </c>
      <c r="J14" s="6"/>
    </row>
    <row r="15" spans="2:10" ht="13">
      <c r="B15" s="3" t="s">
        <v>211</v>
      </c>
      <c r="C15" s="6">
        <v>21200</v>
      </c>
      <c r="D15" s="6">
        <v>1390</v>
      </c>
      <c r="E15" s="6">
        <v>22590</v>
      </c>
      <c r="F15" s="6"/>
      <c r="G15" s="6">
        <v>19700</v>
      </c>
      <c r="H15" s="6">
        <v>1280</v>
      </c>
      <c r="I15" s="6">
        <v>20980</v>
      </c>
      <c r="J15" s="6"/>
    </row>
    <row r="16" spans="2:10" ht="13">
      <c r="B16" s="3" t="s">
        <v>212</v>
      </c>
      <c r="C16" s="6">
        <v>96250</v>
      </c>
      <c r="D16" s="6">
        <v>5660</v>
      </c>
      <c r="E16" s="6">
        <v>101930</v>
      </c>
      <c r="F16" s="6"/>
      <c r="G16" s="6">
        <v>92620</v>
      </c>
      <c r="H16" s="6">
        <v>5360</v>
      </c>
      <c r="I16" s="6">
        <v>98000</v>
      </c>
      <c r="J16" s="6"/>
    </row>
    <row r="17" spans="2:10" ht="13">
      <c r="B17" s="3" t="s">
        <v>552</v>
      </c>
      <c r="C17" s="6">
        <v>39390</v>
      </c>
      <c r="D17" s="6">
        <v>2380</v>
      </c>
      <c r="E17" s="6">
        <v>41770</v>
      </c>
      <c r="F17" s="6"/>
      <c r="G17" s="6">
        <v>36680</v>
      </c>
      <c r="H17" s="6">
        <v>2190</v>
      </c>
      <c r="I17" s="6">
        <v>38870</v>
      </c>
      <c r="J17" s="6"/>
    </row>
    <row r="18" spans="2:10" ht="13">
      <c r="B18" s="3" t="s">
        <v>553</v>
      </c>
      <c r="C18" s="6">
        <v>43590</v>
      </c>
      <c r="D18" s="6">
        <v>1590</v>
      </c>
      <c r="E18" s="6">
        <v>45180</v>
      </c>
      <c r="F18" s="6"/>
      <c r="G18" s="6">
        <v>40970</v>
      </c>
      <c r="H18" s="6">
        <v>1480</v>
      </c>
      <c r="I18" s="6">
        <v>42460</v>
      </c>
      <c r="J18" s="6"/>
    </row>
    <row r="19" spans="2:10" ht="13">
      <c r="B19" s="3"/>
      <c r="C19" s="6"/>
      <c r="D19" s="6"/>
      <c r="E19" s="6"/>
      <c r="F19" s="6"/>
      <c r="G19" s="6"/>
      <c r="H19" s="6"/>
      <c r="I19" s="6"/>
      <c r="J19" s="6"/>
    </row>
    <row r="20" spans="2:10" ht="13">
      <c r="B20" s="3" t="s">
        <v>213</v>
      </c>
      <c r="C20" s="6">
        <v>371390</v>
      </c>
      <c r="D20" s="6">
        <v>18490</v>
      </c>
      <c r="E20" s="6">
        <v>389900</v>
      </c>
      <c r="F20" s="6"/>
      <c r="G20" s="6">
        <v>346800</v>
      </c>
      <c r="H20" s="6">
        <v>17540</v>
      </c>
      <c r="I20" s="6">
        <v>364370</v>
      </c>
      <c r="J20" s="6"/>
    </row>
    <row r="21" spans="2:10" ht="13">
      <c r="B21" s="3" t="s">
        <v>214</v>
      </c>
      <c r="C21" s="6">
        <v>35030</v>
      </c>
      <c r="D21" s="6">
        <v>1060</v>
      </c>
      <c r="E21" s="6">
        <v>36090</v>
      </c>
      <c r="F21" s="6"/>
      <c r="G21" s="6">
        <v>32250</v>
      </c>
      <c r="H21" s="6">
        <v>1010</v>
      </c>
      <c r="I21" s="6">
        <v>33260</v>
      </c>
      <c r="J21" s="6"/>
    </row>
    <row r="22" spans="2:10" ht="13">
      <c r="B22" s="3" t="s">
        <v>215</v>
      </c>
      <c r="C22" s="6">
        <v>46070</v>
      </c>
      <c r="D22" s="6">
        <v>1520</v>
      </c>
      <c r="E22" s="6">
        <v>47590</v>
      </c>
      <c r="F22" s="6"/>
      <c r="G22" s="6">
        <v>42750</v>
      </c>
      <c r="H22" s="6">
        <v>1480</v>
      </c>
      <c r="I22" s="6">
        <v>44220</v>
      </c>
      <c r="J22" s="6"/>
    </row>
    <row r="23" spans="2:10" ht="13">
      <c r="B23" s="3" t="s">
        <v>216</v>
      </c>
      <c r="C23" s="6">
        <v>3810</v>
      </c>
      <c r="D23" s="6" t="s">
        <v>40</v>
      </c>
      <c r="E23" s="6">
        <v>3820</v>
      </c>
      <c r="F23" s="6"/>
      <c r="G23" s="6">
        <v>3590</v>
      </c>
      <c r="H23" s="6" t="s">
        <v>40</v>
      </c>
      <c r="I23" s="6">
        <v>3590</v>
      </c>
      <c r="J23" s="6"/>
    </row>
    <row r="24" spans="2:10" ht="13">
      <c r="B24" s="3"/>
      <c r="C24" s="6"/>
      <c r="D24" s="6"/>
      <c r="E24" s="6"/>
      <c r="F24" s="6"/>
      <c r="G24" s="6"/>
      <c r="H24" s="6"/>
      <c r="I24" s="6"/>
      <c r="J24" s="6"/>
    </row>
    <row r="25" spans="2:10" ht="13">
      <c r="B25" s="3" t="s">
        <v>217</v>
      </c>
      <c r="C25" s="6">
        <v>3740</v>
      </c>
      <c r="D25" s="6">
        <v>10</v>
      </c>
      <c r="E25" s="6">
        <v>3750</v>
      </c>
      <c r="F25" s="6"/>
      <c r="G25" s="6">
        <v>3730</v>
      </c>
      <c r="H25" s="6">
        <v>10</v>
      </c>
      <c r="I25" s="6">
        <v>3740</v>
      </c>
      <c r="J25" s="6"/>
    </row>
    <row r="26" spans="2:10" ht="13">
      <c r="B26" s="3"/>
      <c r="C26" s="6"/>
      <c r="D26" s="6"/>
      <c r="E26" s="6"/>
      <c r="F26" s="6"/>
      <c r="G26" s="6"/>
      <c r="H26" s="6"/>
      <c r="I26" s="6"/>
      <c r="J26" s="6"/>
    </row>
    <row r="27" spans="2:10" ht="13">
      <c r="B27" s="3" t="s">
        <v>13</v>
      </c>
      <c r="C27" s="6">
        <v>3570</v>
      </c>
      <c r="D27" s="6">
        <v>160</v>
      </c>
      <c r="E27" s="6">
        <v>3730</v>
      </c>
      <c r="F27" s="6"/>
      <c r="G27" s="6">
        <v>3490</v>
      </c>
      <c r="H27" s="6">
        <v>160</v>
      </c>
      <c r="I27" s="6">
        <v>3650</v>
      </c>
      <c r="J27" s="6"/>
    </row>
    <row r="28" spans="2:10" ht="13">
      <c r="B28" s="3"/>
      <c r="C28" s="6"/>
      <c r="D28" s="6"/>
      <c r="E28" s="6"/>
      <c r="F28" s="6"/>
      <c r="G28" s="6"/>
      <c r="H28" s="6"/>
      <c r="I28" s="6"/>
      <c r="J28" s="6"/>
    </row>
    <row r="29" spans="2:10" ht="13">
      <c r="B29" s="3" t="s">
        <v>7</v>
      </c>
      <c r="C29" s="6">
        <v>463610</v>
      </c>
      <c r="D29" s="6">
        <v>21240</v>
      </c>
      <c r="E29" s="6">
        <v>484880</v>
      </c>
      <c r="F29" s="6"/>
      <c r="G29" s="6">
        <v>432600</v>
      </c>
      <c r="H29" s="6">
        <v>20200</v>
      </c>
      <c r="I29" s="6">
        <v>452830</v>
      </c>
      <c r="J29" s="6"/>
    </row>
    <row r="30" spans="2:10" ht="13">
      <c r="B30" s="3"/>
      <c r="C30" s="6"/>
      <c r="D30" s="6"/>
      <c r="E30" s="6"/>
      <c r="F30" s="6"/>
      <c r="G30" s="6"/>
      <c r="H30" s="6"/>
      <c r="I30" s="6"/>
      <c r="J30" s="6"/>
    </row>
    <row r="31" spans="2:10" ht="13">
      <c r="B31" s="9"/>
      <c r="C31" s="9"/>
      <c r="D31" s="9"/>
      <c r="E31" s="9"/>
      <c r="F31" s="9"/>
      <c r="G31" s="9"/>
      <c r="H31" s="9"/>
      <c r="I31" s="13" t="s">
        <v>17</v>
      </c>
    </row>
    <row r="32" spans="2:10" ht="12.5" customHeight="1">
      <c r="B32" s="2848" t="s">
        <v>18</v>
      </c>
      <c r="C32" s="2846"/>
      <c r="D32" s="2846"/>
      <c r="E32" s="2846"/>
      <c r="F32" s="2846"/>
      <c r="G32" s="2846"/>
      <c r="H32" s="2846"/>
      <c r="I32" s="2846"/>
    </row>
    <row r="33" spans="2:9" ht="12.5" customHeight="1">
      <c r="B33" s="2848" t="s">
        <v>220</v>
      </c>
      <c r="C33" s="2846"/>
      <c r="D33" s="2846"/>
      <c r="E33" s="2846"/>
      <c r="F33" s="2846"/>
      <c r="G33" s="2846"/>
      <c r="H33" s="2846"/>
      <c r="I33" s="2846"/>
    </row>
    <row r="34" spans="2:9" ht="12.5" customHeight="1">
      <c r="B34" s="2848" t="s">
        <v>221</v>
      </c>
      <c r="C34" s="2846"/>
      <c r="D34" s="2846"/>
      <c r="E34" s="2846"/>
      <c r="F34" s="2846"/>
      <c r="G34" s="2846"/>
      <c r="H34" s="2846"/>
      <c r="I34" s="2846"/>
    </row>
  </sheetData>
  <mergeCells count="5">
    <mergeCell ref="C5:E5"/>
    <mergeCell ref="G5:I5"/>
    <mergeCell ref="B32:I32"/>
    <mergeCell ref="B33:I33"/>
    <mergeCell ref="B34:I34"/>
  </mergeCells>
  <pageMargins left="0.7" right="0.7" top="0.75" bottom="0.75" header="0.3" footer="0.3"/>
  <pageSetup paperSize="9" scale="98"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3"/>
  <sheetViews>
    <sheetView zoomScale="75" workbookViewId="0">
      <pane xSplit="2" ySplit="6" topLeftCell="C7" activePane="bottomRight" state="frozen"/>
      <selection pane="topRight"/>
      <selection pane="bottomLeft"/>
      <selection pane="bottomRight"/>
    </sheetView>
  </sheetViews>
  <sheetFormatPr defaultColWidth="10.90625" defaultRowHeight="12.5"/>
  <cols>
    <col min="1" max="1" width="10.90625" style="2789" hidden="1" customWidth="1"/>
    <col min="2" max="2" width="70.7265625" style="2789" customWidth="1"/>
    <col min="3" max="4" width="18.26953125" style="2789" customWidth="1"/>
    <col min="5" max="5" width="3.08984375" style="2789" customWidth="1"/>
    <col min="6" max="7" width="18.26953125" style="2789" customWidth="1"/>
    <col min="8" max="8" width="3.08984375" style="2789" customWidth="1"/>
    <col min="9" max="10" width="18.26953125" style="2789" customWidth="1"/>
    <col min="11" max="11" width="3.08984375" style="2789" customWidth="1"/>
    <col min="12" max="13" width="18.26953125" style="2789" customWidth="1"/>
    <col min="14" max="14" width="13.7265625" style="2789" customWidth="1"/>
    <col min="15" max="16384" width="10.90625" style="2789"/>
  </cols>
  <sheetData>
    <row r="1" spans="2:14">
      <c r="B1" s="2788" t="str">
        <f>HYPERLINK("#'Contents'!A1", "Back to contents")</f>
        <v>Back to contents</v>
      </c>
    </row>
    <row r="2" spans="2:14" ht="22.5">
      <c r="B2" s="2790" t="s">
        <v>796</v>
      </c>
    </row>
    <row r="3" spans="2:14" ht="13">
      <c r="B3" s="2791" t="s">
        <v>7</v>
      </c>
    </row>
    <row r="4" spans="2:14" ht="13">
      <c r="B4" s="2792"/>
      <c r="C4" s="2792"/>
      <c r="D4" s="2792"/>
      <c r="E4" s="2792"/>
      <c r="F4" s="2792"/>
      <c r="G4" s="2792"/>
      <c r="H4" s="2792"/>
      <c r="I4" s="2792"/>
      <c r="J4" s="2792"/>
      <c r="K4" s="2792"/>
      <c r="L4" s="2792"/>
      <c r="M4" s="2793"/>
    </row>
    <row r="5" spans="2:14" ht="14" customHeight="1">
      <c r="B5" s="2807"/>
      <c r="C5" s="2855" t="s">
        <v>791</v>
      </c>
      <c r="D5" s="2856"/>
      <c r="E5" s="2812"/>
      <c r="F5" s="2855" t="s">
        <v>792</v>
      </c>
      <c r="G5" s="2856"/>
      <c r="H5" s="2812"/>
      <c r="I5" s="2855" t="s">
        <v>793</v>
      </c>
      <c r="J5" s="2856"/>
      <c r="K5" s="2812"/>
      <c r="L5" s="2855" t="s">
        <v>794</v>
      </c>
      <c r="M5" s="2856"/>
    </row>
    <row r="6" spans="2:14" ht="19.5" customHeight="1">
      <c r="B6" s="2794" t="s">
        <v>50</v>
      </c>
      <c r="C6" s="2813" t="s">
        <v>15</v>
      </c>
      <c r="D6" s="2813" t="s">
        <v>799</v>
      </c>
      <c r="E6" s="2813"/>
      <c r="F6" s="2813" t="s">
        <v>15</v>
      </c>
      <c r="G6" s="2813" t="s">
        <v>799</v>
      </c>
      <c r="H6" s="2813"/>
      <c r="I6" s="2813" t="s">
        <v>15</v>
      </c>
      <c r="J6" s="2813" t="s">
        <v>799</v>
      </c>
      <c r="K6" s="2813"/>
      <c r="L6" s="2813" t="s">
        <v>15</v>
      </c>
      <c r="M6" s="2813" t="s">
        <v>799</v>
      </c>
      <c r="N6" s="2796"/>
    </row>
    <row r="8" spans="2:14" ht="13">
      <c r="B8" s="2791" t="s">
        <v>16</v>
      </c>
    </row>
    <row r="10" spans="2:14" ht="13">
      <c r="B10" s="2808" t="s">
        <v>81</v>
      </c>
      <c r="C10" s="2798"/>
      <c r="D10" s="2798"/>
      <c r="E10" s="2798"/>
      <c r="H10" s="2798"/>
      <c r="I10" s="2798"/>
      <c r="J10" s="2798"/>
      <c r="K10" s="2798"/>
      <c r="L10" s="2798"/>
      <c r="M10" s="2798"/>
      <c r="N10" s="2798"/>
    </row>
    <row r="11" spans="2:14">
      <c r="B11" s="2809" t="s">
        <v>82</v>
      </c>
      <c r="C11" s="2798">
        <v>50</v>
      </c>
      <c r="D11" s="2798">
        <v>50</v>
      </c>
      <c r="E11" s="2798"/>
      <c r="F11" s="2798">
        <v>50</v>
      </c>
      <c r="G11" s="2798">
        <v>50</v>
      </c>
      <c r="H11" s="2798"/>
      <c r="I11" s="2798" t="s">
        <v>40</v>
      </c>
      <c r="J11" s="2798" t="s">
        <v>40</v>
      </c>
      <c r="K11" s="2798"/>
      <c r="L11" s="2814" t="s">
        <v>40</v>
      </c>
      <c r="M11" s="2814" t="s">
        <v>40</v>
      </c>
      <c r="N11" s="2798"/>
    </row>
    <row r="12" spans="2:14">
      <c r="B12" s="2809" t="s">
        <v>83</v>
      </c>
      <c r="C12" s="2798">
        <v>6750</v>
      </c>
      <c r="D12" s="2798">
        <v>6270</v>
      </c>
      <c r="E12" s="2798"/>
      <c r="F12" s="2798">
        <v>6750</v>
      </c>
      <c r="G12" s="2798">
        <v>6270</v>
      </c>
      <c r="H12" s="2798"/>
      <c r="I12" s="2798">
        <v>0</v>
      </c>
      <c r="J12" s="2798">
        <v>0</v>
      </c>
      <c r="K12" s="2798"/>
      <c r="L12" s="2814">
        <v>0</v>
      </c>
      <c r="M12" s="2814">
        <v>0</v>
      </c>
      <c r="N12" s="2798"/>
    </row>
    <row r="13" spans="2:14">
      <c r="B13" s="2809" t="s">
        <v>84</v>
      </c>
      <c r="C13" s="2798">
        <v>30</v>
      </c>
      <c r="D13" s="2798">
        <v>20</v>
      </c>
      <c r="E13" s="2798"/>
      <c r="F13" s="2798">
        <v>30</v>
      </c>
      <c r="G13" s="2798">
        <v>20</v>
      </c>
      <c r="H13" s="2798"/>
      <c r="I13" s="2798" t="s">
        <v>40</v>
      </c>
      <c r="J13" s="2798">
        <v>0</v>
      </c>
      <c r="K13" s="2798"/>
      <c r="L13" s="2814" t="s">
        <v>40</v>
      </c>
      <c r="M13" s="2814">
        <v>0</v>
      </c>
      <c r="N13" s="2798"/>
    </row>
    <row r="14" spans="2:14">
      <c r="B14" s="2809" t="s">
        <v>85</v>
      </c>
      <c r="C14" s="2798">
        <v>2530</v>
      </c>
      <c r="D14" s="2798">
        <v>2360</v>
      </c>
      <c r="E14" s="2798"/>
      <c r="F14" s="2798">
        <v>2530</v>
      </c>
      <c r="G14" s="2798">
        <v>2360</v>
      </c>
      <c r="H14" s="2798"/>
      <c r="I14" s="2798" t="s">
        <v>40</v>
      </c>
      <c r="J14" s="2798" t="s">
        <v>40</v>
      </c>
      <c r="K14" s="2798"/>
      <c r="L14" s="2814" t="s">
        <v>40</v>
      </c>
      <c r="M14" s="2814" t="s">
        <v>40</v>
      </c>
      <c r="N14" s="2798"/>
    </row>
    <row r="15" spans="2:14">
      <c r="B15" s="2809" t="s">
        <v>86</v>
      </c>
      <c r="C15" s="2798">
        <v>490</v>
      </c>
      <c r="D15" s="2798">
        <v>480</v>
      </c>
      <c r="E15" s="2798"/>
      <c r="F15" s="2798">
        <v>490</v>
      </c>
      <c r="G15" s="2798">
        <v>480</v>
      </c>
      <c r="H15" s="2798"/>
      <c r="I15" s="2798">
        <v>0</v>
      </c>
      <c r="J15" s="2798">
        <v>0</v>
      </c>
      <c r="K15" s="2798"/>
      <c r="L15" s="2814">
        <v>0</v>
      </c>
      <c r="M15" s="2814">
        <v>0</v>
      </c>
      <c r="N15" s="2798"/>
    </row>
    <row r="16" spans="2:14">
      <c r="B16" s="2809"/>
      <c r="C16" s="2798" t="s">
        <v>219</v>
      </c>
      <c r="D16" s="2798" t="s">
        <v>219</v>
      </c>
      <c r="F16" s="2798" t="s">
        <v>219</v>
      </c>
      <c r="G16" s="2798" t="s">
        <v>219</v>
      </c>
      <c r="I16" s="2798" t="s">
        <v>219</v>
      </c>
      <c r="J16" s="2798" t="s">
        <v>219</v>
      </c>
      <c r="L16" s="2814"/>
      <c r="M16" s="2814"/>
    </row>
    <row r="17" spans="2:14" ht="13">
      <c r="B17" s="2808" t="s">
        <v>87</v>
      </c>
      <c r="C17" s="2798"/>
      <c r="D17" s="2798"/>
      <c r="E17" s="2798"/>
      <c r="F17" s="2798"/>
      <c r="G17" s="2798"/>
      <c r="H17" s="2798"/>
      <c r="I17" s="2798"/>
      <c r="J17" s="2798"/>
      <c r="K17" s="2798"/>
      <c r="L17" s="2814"/>
      <c r="M17" s="2814"/>
      <c r="N17" s="2798"/>
    </row>
    <row r="18" spans="2:14">
      <c r="B18" s="2809" t="s">
        <v>88</v>
      </c>
      <c r="C18" s="2798">
        <v>5330</v>
      </c>
      <c r="D18" s="2798">
        <v>5210</v>
      </c>
      <c r="E18" s="2798"/>
      <c r="F18" s="2798">
        <v>5330</v>
      </c>
      <c r="G18" s="2798">
        <v>5210</v>
      </c>
      <c r="H18" s="2798"/>
      <c r="I18" s="2798">
        <v>0</v>
      </c>
      <c r="J18" s="2798">
        <v>0</v>
      </c>
      <c r="K18" s="2798"/>
      <c r="L18" s="2814">
        <v>0</v>
      </c>
      <c r="M18" s="2814">
        <v>0</v>
      </c>
      <c r="N18" s="2798"/>
    </row>
    <row r="19" spans="2:14">
      <c r="B19" s="2809" t="s">
        <v>89</v>
      </c>
      <c r="C19" s="2798">
        <v>1060</v>
      </c>
      <c r="D19" s="2798">
        <v>990</v>
      </c>
      <c r="E19" s="2798"/>
      <c r="F19" s="2798">
        <v>1060</v>
      </c>
      <c r="G19" s="2798">
        <v>990</v>
      </c>
      <c r="H19" s="2798"/>
      <c r="I19" s="2798">
        <v>0</v>
      </c>
      <c r="J19" s="2798">
        <v>0</v>
      </c>
      <c r="K19" s="2798"/>
      <c r="L19" s="2814">
        <v>0</v>
      </c>
      <c r="M19" s="2814">
        <v>0</v>
      </c>
      <c r="N19" s="2798"/>
    </row>
    <row r="20" spans="2:14">
      <c r="B20" s="2809" t="s">
        <v>90</v>
      </c>
      <c r="C20" s="2798">
        <v>1090</v>
      </c>
      <c r="D20" s="2798">
        <v>1010</v>
      </c>
      <c r="E20" s="2798"/>
      <c r="F20" s="2798">
        <v>1100</v>
      </c>
      <c r="G20" s="2798">
        <v>1010</v>
      </c>
      <c r="H20" s="2798"/>
      <c r="I20" s="2798">
        <v>-10</v>
      </c>
      <c r="J20" s="2798">
        <v>-10</v>
      </c>
      <c r="K20" s="2798"/>
      <c r="L20" s="2814">
        <v>-6.0000000000000001E-3</v>
      </c>
      <c r="M20" s="2814">
        <v>-7.0000000000000001E-3</v>
      </c>
      <c r="N20" s="2798"/>
    </row>
    <row r="21" spans="2:14">
      <c r="B21" s="2809" t="s">
        <v>91</v>
      </c>
      <c r="C21" s="2798">
        <v>1810</v>
      </c>
      <c r="D21" s="2798">
        <v>1730</v>
      </c>
      <c r="E21" s="2798"/>
      <c r="F21" s="2798">
        <v>1810</v>
      </c>
      <c r="G21" s="2798">
        <v>1730</v>
      </c>
      <c r="H21" s="2798"/>
      <c r="I21" s="2798">
        <v>0</v>
      </c>
      <c r="J21" s="2798">
        <v>0</v>
      </c>
      <c r="K21" s="2798"/>
      <c r="L21" s="2814">
        <v>0</v>
      </c>
      <c r="M21" s="2814">
        <v>0</v>
      </c>
      <c r="N21" s="2798"/>
    </row>
    <row r="22" spans="2:14">
      <c r="B22" s="2809" t="s">
        <v>92</v>
      </c>
      <c r="C22" s="2798">
        <v>2120</v>
      </c>
      <c r="D22" s="2798">
        <v>1990</v>
      </c>
      <c r="E22" s="2798"/>
      <c r="F22" s="2798">
        <v>2100</v>
      </c>
      <c r="G22" s="2798">
        <v>2000</v>
      </c>
      <c r="H22" s="2798"/>
      <c r="I22" s="2798">
        <v>20</v>
      </c>
      <c r="J22" s="2798">
        <v>-10</v>
      </c>
      <c r="K22" s="2798"/>
      <c r="L22" s="2814">
        <v>0.01</v>
      </c>
      <c r="M22" s="2814">
        <v>-6.0000000000000001E-3</v>
      </c>
      <c r="N22" s="2798"/>
    </row>
    <row r="23" spans="2:14">
      <c r="B23" s="2809" t="s">
        <v>93</v>
      </c>
      <c r="C23" s="2798">
        <v>1520</v>
      </c>
      <c r="D23" s="2798">
        <v>1440</v>
      </c>
      <c r="E23" s="2798"/>
      <c r="F23" s="2798">
        <v>1520</v>
      </c>
      <c r="G23" s="2798">
        <v>1430</v>
      </c>
      <c r="H23" s="2798"/>
      <c r="I23" s="2798">
        <v>10</v>
      </c>
      <c r="J23" s="2798">
        <v>10</v>
      </c>
      <c r="K23" s="2798"/>
      <c r="L23" s="2814">
        <v>5.0000000000000001E-3</v>
      </c>
      <c r="M23" s="2814">
        <v>5.0000000000000001E-3</v>
      </c>
      <c r="N23" s="2798"/>
    </row>
    <row r="24" spans="2:14">
      <c r="B24" s="2809" t="s">
        <v>94</v>
      </c>
      <c r="C24" s="2798">
        <v>250</v>
      </c>
      <c r="D24" s="2798">
        <v>250</v>
      </c>
      <c r="E24" s="2798"/>
      <c r="F24" s="2798">
        <v>260</v>
      </c>
      <c r="G24" s="2798">
        <v>250</v>
      </c>
      <c r="H24" s="2798"/>
      <c r="I24" s="2798" t="s">
        <v>40</v>
      </c>
      <c r="J24" s="2798">
        <v>-10</v>
      </c>
      <c r="K24" s="2798"/>
      <c r="L24" s="2814" t="s">
        <v>40</v>
      </c>
      <c r="M24" s="2814">
        <v>-3.2000000000000001E-2</v>
      </c>
      <c r="N24" s="2798"/>
    </row>
    <row r="25" spans="2:14">
      <c r="B25" s="2809"/>
      <c r="C25" s="2798" t="s">
        <v>219</v>
      </c>
      <c r="D25" s="2798" t="s">
        <v>219</v>
      </c>
      <c r="F25" s="2798" t="s">
        <v>219</v>
      </c>
      <c r="G25" s="2798" t="s">
        <v>219</v>
      </c>
      <c r="I25" s="2798" t="s">
        <v>219</v>
      </c>
      <c r="J25" s="2798" t="s">
        <v>219</v>
      </c>
      <c r="L25" s="2814" t="s">
        <v>219</v>
      </c>
      <c r="M25" s="2814" t="s">
        <v>219</v>
      </c>
    </row>
    <row r="26" spans="2:14" ht="13">
      <c r="B26" s="2808" t="s">
        <v>95</v>
      </c>
      <c r="C26" s="2798"/>
      <c r="D26" s="2798"/>
      <c r="E26" s="2798"/>
      <c r="F26" s="2798"/>
      <c r="G26" s="2798"/>
      <c r="H26" s="2798"/>
      <c r="I26" s="2798"/>
      <c r="J26" s="2798"/>
      <c r="K26" s="2798"/>
      <c r="L26" s="2814"/>
      <c r="M26" s="2814"/>
      <c r="N26" s="2798"/>
    </row>
    <row r="27" spans="2:14" ht="14.5">
      <c r="B27" s="2809" t="s">
        <v>820</v>
      </c>
      <c r="C27" s="2798">
        <v>9460</v>
      </c>
      <c r="D27" s="2798">
        <v>9280</v>
      </c>
      <c r="E27" s="2798"/>
      <c r="F27" s="2798">
        <v>9460</v>
      </c>
      <c r="G27" s="2798">
        <v>9280</v>
      </c>
      <c r="H27" s="2798"/>
      <c r="I27" s="2798" t="s">
        <v>40</v>
      </c>
      <c r="J27" s="2798" t="s">
        <v>40</v>
      </c>
      <c r="K27" s="2798"/>
      <c r="L27" s="2814" t="s">
        <v>40</v>
      </c>
      <c r="M27" s="2814" t="s">
        <v>40</v>
      </c>
      <c r="N27" s="2798"/>
    </row>
    <row r="28" spans="2:14">
      <c r="B28" s="2809"/>
      <c r="C28" s="2798" t="s">
        <v>219</v>
      </c>
      <c r="D28" s="2798" t="s">
        <v>219</v>
      </c>
      <c r="F28" s="2798" t="s">
        <v>219</v>
      </c>
      <c r="G28" s="2798" t="s">
        <v>219</v>
      </c>
      <c r="I28" s="2798" t="s">
        <v>219</v>
      </c>
      <c r="J28" s="2798" t="s">
        <v>219</v>
      </c>
      <c r="L28" s="2814" t="s">
        <v>219</v>
      </c>
      <c r="M28" s="2814" t="s">
        <v>219</v>
      </c>
    </row>
    <row r="29" spans="2:14" ht="13">
      <c r="B29" s="2808" t="s">
        <v>96</v>
      </c>
      <c r="C29" s="2798"/>
      <c r="D29" s="2798"/>
      <c r="E29" s="2798"/>
      <c r="F29" s="2798"/>
      <c r="G29" s="2798"/>
      <c r="H29" s="2798"/>
      <c r="I29" s="2798"/>
      <c r="J29" s="2798"/>
      <c r="K29" s="2798"/>
      <c r="L29" s="2814"/>
      <c r="M29" s="2814"/>
      <c r="N29" s="2798"/>
    </row>
    <row r="30" spans="2:14">
      <c r="B30" s="2809" t="s">
        <v>97</v>
      </c>
      <c r="C30" s="2798">
        <v>790</v>
      </c>
      <c r="D30" s="2798">
        <v>770</v>
      </c>
      <c r="E30" s="2798"/>
      <c r="F30" s="2798">
        <v>790</v>
      </c>
      <c r="G30" s="2798">
        <v>760</v>
      </c>
      <c r="H30" s="2798"/>
      <c r="I30" s="2798" t="s">
        <v>40</v>
      </c>
      <c r="J30" s="2798">
        <v>0</v>
      </c>
      <c r="K30" s="2798"/>
      <c r="L30" s="2814" t="s">
        <v>40</v>
      </c>
      <c r="M30" s="2814">
        <v>0</v>
      </c>
      <c r="N30" s="2798"/>
    </row>
    <row r="31" spans="2:14">
      <c r="B31" s="2809" t="s">
        <v>98</v>
      </c>
      <c r="C31" s="2798">
        <v>220</v>
      </c>
      <c r="D31" s="2798">
        <v>210</v>
      </c>
      <c r="E31" s="2798"/>
      <c r="F31" s="2798">
        <v>210</v>
      </c>
      <c r="G31" s="2798">
        <v>210</v>
      </c>
      <c r="H31" s="2798"/>
      <c r="I31" s="2798">
        <v>10</v>
      </c>
      <c r="J31" s="2798">
        <v>10</v>
      </c>
      <c r="K31" s="2798"/>
      <c r="L31" s="2814">
        <v>2.8000000000000001E-2</v>
      </c>
      <c r="M31" s="2814">
        <v>2.8000000000000001E-2</v>
      </c>
      <c r="N31" s="2798"/>
    </row>
    <row r="32" spans="2:14">
      <c r="B32" s="2809"/>
      <c r="C32" s="2798" t="s">
        <v>219</v>
      </c>
      <c r="D32" s="2798" t="s">
        <v>219</v>
      </c>
      <c r="F32" s="2798" t="s">
        <v>219</v>
      </c>
      <c r="G32" s="2798" t="s">
        <v>219</v>
      </c>
      <c r="I32" s="2798" t="s">
        <v>219</v>
      </c>
      <c r="J32" s="2798" t="s">
        <v>219</v>
      </c>
      <c r="L32" s="2814" t="s">
        <v>219</v>
      </c>
      <c r="M32" s="2814" t="s">
        <v>219</v>
      </c>
    </row>
    <row r="33" spans="2:14" ht="13">
      <c r="B33" s="2808" t="s">
        <v>99</v>
      </c>
      <c r="C33" s="2798"/>
      <c r="D33" s="2798"/>
      <c r="E33" s="2798"/>
      <c r="F33" s="2798"/>
      <c r="G33" s="2798"/>
      <c r="H33" s="2798"/>
      <c r="I33" s="2798"/>
      <c r="J33" s="2798"/>
      <c r="K33" s="2798"/>
      <c r="L33" s="2814"/>
      <c r="M33" s="2814"/>
      <c r="N33" s="2798"/>
    </row>
    <row r="34" spans="2:14">
      <c r="B34" s="2809" t="s">
        <v>100</v>
      </c>
      <c r="C34" s="2798">
        <v>210</v>
      </c>
      <c r="D34" s="2798">
        <v>200</v>
      </c>
      <c r="E34" s="2798"/>
      <c r="F34" s="2798">
        <v>210</v>
      </c>
      <c r="G34" s="2798">
        <v>200</v>
      </c>
      <c r="H34" s="2798"/>
      <c r="I34" s="2798">
        <v>0</v>
      </c>
      <c r="J34" s="2798" t="s">
        <v>40</v>
      </c>
      <c r="K34" s="2798"/>
      <c r="L34" s="2814">
        <v>0</v>
      </c>
      <c r="M34" s="2814" t="s">
        <v>40</v>
      </c>
      <c r="N34" s="2798"/>
    </row>
    <row r="35" spans="2:14">
      <c r="B35" s="2809" t="s">
        <v>101</v>
      </c>
      <c r="C35" s="2798">
        <v>200</v>
      </c>
      <c r="D35" s="2798">
        <v>200</v>
      </c>
      <c r="E35" s="2798"/>
      <c r="F35" s="2798">
        <v>200</v>
      </c>
      <c r="G35" s="2798">
        <v>200</v>
      </c>
      <c r="H35" s="2798"/>
      <c r="I35" s="2798" t="s">
        <v>40</v>
      </c>
      <c r="J35" s="2798" t="s">
        <v>40</v>
      </c>
      <c r="K35" s="2798"/>
      <c r="L35" s="2814" t="s">
        <v>40</v>
      </c>
      <c r="M35" s="2814" t="s">
        <v>40</v>
      </c>
      <c r="N35" s="2798"/>
    </row>
    <row r="36" spans="2:14">
      <c r="B36" s="2809"/>
      <c r="C36" s="2798" t="s">
        <v>219</v>
      </c>
      <c r="D36" s="2798" t="s">
        <v>219</v>
      </c>
      <c r="F36" s="2798" t="s">
        <v>219</v>
      </c>
      <c r="G36" s="2798" t="s">
        <v>219</v>
      </c>
      <c r="I36" s="2798" t="s">
        <v>219</v>
      </c>
      <c r="J36" s="2798" t="s">
        <v>219</v>
      </c>
      <c r="L36" s="2814" t="s">
        <v>219</v>
      </c>
      <c r="M36" s="2814" t="s">
        <v>219</v>
      </c>
    </row>
    <row r="37" spans="2:14" ht="13">
      <c r="B37" s="2808" t="s">
        <v>102</v>
      </c>
      <c r="C37" s="2798"/>
      <c r="D37" s="2798"/>
      <c r="E37" s="2798"/>
      <c r="F37" s="2798"/>
      <c r="G37" s="2798"/>
      <c r="H37" s="2798"/>
      <c r="I37" s="2798"/>
      <c r="J37" s="2798"/>
      <c r="K37" s="2798"/>
      <c r="L37" s="2814"/>
      <c r="M37" s="2814"/>
      <c r="N37" s="2798"/>
    </row>
    <row r="38" spans="2:14">
      <c r="B38" s="2809" t="s">
        <v>102</v>
      </c>
      <c r="C38" s="2798">
        <v>480</v>
      </c>
      <c r="D38" s="2798">
        <v>450</v>
      </c>
      <c r="E38" s="2798"/>
      <c r="F38" s="2798">
        <v>440</v>
      </c>
      <c r="G38" s="2798">
        <v>420</v>
      </c>
      <c r="H38" s="2798"/>
      <c r="I38" s="2798">
        <v>40</v>
      </c>
      <c r="J38" s="2798">
        <v>40</v>
      </c>
      <c r="K38" s="2798"/>
      <c r="L38" s="2814">
        <v>0.08</v>
      </c>
      <c r="M38" s="2814">
        <v>8.3000000000000004E-2</v>
      </c>
      <c r="N38" s="2798"/>
    </row>
    <row r="39" spans="2:14">
      <c r="B39" s="2809"/>
      <c r="C39" s="2798" t="s">
        <v>219</v>
      </c>
      <c r="D39" s="2798" t="s">
        <v>219</v>
      </c>
      <c r="F39" s="2798" t="s">
        <v>219</v>
      </c>
      <c r="G39" s="2798" t="s">
        <v>219</v>
      </c>
      <c r="I39" s="2798" t="s">
        <v>219</v>
      </c>
      <c r="J39" s="2798" t="s">
        <v>219</v>
      </c>
      <c r="L39" s="2814" t="s">
        <v>219</v>
      </c>
      <c r="M39" s="2814" t="s">
        <v>219</v>
      </c>
    </row>
    <row r="40" spans="2:14" ht="13">
      <c r="B40" s="2808" t="s">
        <v>103</v>
      </c>
      <c r="C40" s="2798"/>
      <c r="D40" s="2798"/>
      <c r="E40" s="2798"/>
      <c r="F40" s="2798"/>
      <c r="G40" s="2798"/>
      <c r="H40" s="2798"/>
      <c r="I40" s="2798"/>
      <c r="J40" s="2798"/>
      <c r="K40" s="2798"/>
      <c r="L40" s="2814"/>
      <c r="M40" s="2814"/>
      <c r="N40" s="2798"/>
    </row>
    <row r="41" spans="2:14">
      <c r="B41" s="2809" t="s">
        <v>104</v>
      </c>
      <c r="C41" s="2798">
        <v>2500</v>
      </c>
      <c r="D41" s="2798">
        <v>2440</v>
      </c>
      <c r="E41" s="2798"/>
      <c r="F41" s="2798">
        <v>2500</v>
      </c>
      <c r="G41" s="2798">
        <v>2440</v>
      </c>
      <c r="H41" s="2798"/>
      <c r="I41" s="2798">
        <v>0</v>
      </c>
      <c r="J41" s="2798">
        <v>0</v>
      </c>
      <c r="K41" s="2798"/>
      <c r="L41" s="2814">
        <v>0</v>
      </c>
      <c r="M41" s="2814">
        <v>0</v>
      </c>
      <c r="N41" s="2798"/>
    </row>
    <row r="42" spans="2:14">
      <c r="B42" s="2809" t="s">
        <v>105</v>
      </c>
      <c r="C42" s="2798">
        <v>860</v>
      </c>
      <c r="D42" s="2798">
        <v>780</v>
      </c>
      <c r="E42" s="2798"/>
      <c r="F42" s="2798">
        <v>860</v>
      </c>
      <c r="G42" s="2798">
        <v>780</v>
      </c>
      <c r="H42" s="2798"/>
      <c r="I42" s="2798">
        <v>0</v>
      </c>
      <c r="J42" s="2798">
        <v>0</v>
      </c>
      <c r="K42" s="2798"/>
      <c r="L42" s="2814">
        <v>0</v>
      </c>
      <c r="M42" s="2814">
        <v>0</v>
      </c>
      <c r="N42" s="2798"/>
    </row>
    <row r="43" spans="2:14">
      <c r="B43" s="2809" t="s">
        <v>106</v>
      </c>
      <c r="C43" s="2798">
        <v>40</v>
      </c>
      <c r="D43" s="2798">
        <v>40</v>
      </c>
      <c r="E43" s="2798"/>
      <c r="F43" s="2798">
        <v>40</v>
      </c>
      <c r="G43" s="2798">
        <v>40</v>
      </c>
      <c r="H43" s="2798"/>
      <c r="I43" s="2798">
        <v>0</v>
      </c>
      <c r="J43" s="2798">
        <v>0</v>
      </c>
      <c r="K43" s="2798"/>
      <c r="L43" s="2814">
        <v>0</v>
      </c>
      <c r="M43" s="2814">
        <v>0</v>
      </c>
      <c r="N43" s="2798"/>
    </row>
    <row r="44" spans="2:14">
      <c r="B44" s="2809"/>
      <c r="C44" s="2798" t="s">
        <v>219</v>
      </c>
      <c r="D44" s="2798" t="s">
        <v>219</v>
      </c>
      <c r="F44" s="2798" t="s">
        <v>219</v>
      </c>
      <c r="G44" s="2798" t="s">
        <v>219</v>
      </c>
      <c r="I44" s="2798" t="s">
        <v>219</v>
      </c>
      <c r="J44" s="2798" t="s">
        <v>219</v>
      </c>
      <c r="L44" s="2814" t="s">
        <v>219</v>
      </c>
      <c r="M44" s="2814" t="s">
        <v>219</v>
      </c>
    </row>
    <row r="45" spans="2:14" ht="13">
      <c r="B45" s="2808" t="s">
        <v>107</v>
      </c>
      <c r="C45" s="2798"/>
      <c r="D45" s="2798"/>
      <c r="E45" s="2798"/>
      <c r="F45" s="2798"/>
      <c r="G45" s="2798"/>
      <c r="H45" s="2798"/>
      <c r="I45" s="2798"/>
      <c r="J45" s="2798"/>
      <c r="K45" s="2798"/>
      <c r="L45" s="2814"/>
      <c r="M45" s="2814"/>
      <c r="N45" s="2798"/>
    </row>
    <row r="46" spans="2:14">
      <c r="B46" s="2809" t="s">
        <v>107</v>
      </c>
      <c r="C46" s="2798">
        <v>850</v>
      </c>
      <c r="D46" s="2798">
        <v>820</v>
      </c>
      <c r="E46" s="2798"/>
      <c r="F46" s="2798">
        <v>840</v>
      </c>
      <c r="G46" s="2798">
        <v>820</v>
      </c>
      <c r="H46" s="2798"/>
      <c r="I46" s="2798" t="s">
        <v>40</v>
      </c>
      <c r="J46" s="2798" t="s">
        <v>40</v>
      </c>
      <c r="K46" s="2798"/>
      <c r="L46" s="2814" t="s">
        <v>40</v>
      </c>
      <c r="M46" s="2814" t="s">
        <v>40</v>
      </c>
      <c r="N46" s="2798"/>
    </row>
    <row r="47" spans="2:14">
      <c r="B47" s="2809"/>
      <c r="C47" s="2798" t="s">
        <v>219</v>
      </c>
      <c r="D47" s="2798" t="s">
        <v>219</v>
      </c>
      <c r="F47" s="2798" t="s">
        <v>219</v>
      </c>
      <c r="G47" s="2798" t="s">
        <v>219</v>
      </c>
      <c r="I47" s="2798" t="s">
        <v>219</v>
      </c>
      <c r="J47" s="2798" t="s">
        <v>219</v>
      </c>
      <c r="L47" s="2814" t="s">
        <v>219</v>
      </c>
      <c r="M47" s="2814" t="s">
        <v>219</v>
      </c>
    </row>
    <row r="48" spans="2:14" ht="13">
      <c r="B48" s="2808" t="s">
        <v>108</v>
      </c>
      <c r="C48" s="2798"/>
      <c r="D48" s="2798"/>
      <c r="E48" s="2798"/>
      <c r="F48" s="2798"/>
      <c r="G48" s="2798"/>
      <c r="H48" s="2798"/>
      <c r="I48" s="2798"/>
      <c r="J48" s="2798"/>
      <c r="K48" s="2798"/>
      <c r="L48" s="2814"/>
      <c r="M48" s="2814"/>
      <c r="N48" s="2798"/>
    </row>
    <row r="49" spans="2:14">
      <c r="B49" s="2809" t="s">
        <v>109</v>
      </c>
      <c r="C49" s="2798">
        <v>1770</v>
      </c>
      <c r="D49" s="2798">
        <v>1740</v>
      </c>
      <c r="E49" s="2798"/>
      <c r="F49" s="2798">
        <v>1780</v>
      </c>
      <c r="G49" s="2798">
        <v>1750</v>
      </c>
      <c r="H49" s="2798"/>
      <c r="I49" s="2798">
        <v>-10</v>
      </c>
      <c r="J49" s="2798">
        <v>-10</v>
      </c>
      <c r="K49" s="2798"/>
      <c r="L49" s="2814">
        <v>-3.0000000000000001E-3</v>
      </c>
      <c r="M49" s="2814">
        <v>-3.0000000000000001E-3</v>
      </c>
      <c r="N49" s="2798"/>
    </row>
    <row r="50" spans="2:14">
      <c r="B50" s="2809"/>
      <c r="C50" s="2798" t="s">
        <v>219</v>
      </c>
      <c r="D50" s="2798" t="s">
        <v>219</v>
      </c>
      <c r="F50" s="2798" t="s">
        <v>219</v>
      </c>
      <c r="G50" s="2798" t="s">
        <v>219</v>
      </c>
      <c r="I50" s="2798" t="s">
        <v>219</v>
      </c>
      <c r="J50" s="2798" t="s">
        <v>219</v>
      </c>
      <c r="L50" s="2814" t="s">
        <v>219</v>
      </c>
      <c r="M50" s="2814" t="s">
        <v>219</v>
      </c>
    </row>
    <row r="51" spans="2:14" ht="13">
      <c r="B51" s="2808" t="s">
        <v>110</v>
      </c>
      <c r="C51" s="2798"/>
      <c r="D51" s="2798"/>
      <c r="E51" s="2798"/>
      <c r="F51" s="2798"/>
      <c r="G51" s="2798"/>
      <c r="H51" s="2798"/>
      <c r="I51" s="2798"/>
      <c r="J51" s="2798"/>
      <c r="K51" s="2798"/>
      <c r="L51" s="2814"/>
      <c r="M51" s="2814"/>
      <c r="N51" s="2798"/>
    </row>
    <row r="52" spans="2:14" ht="14.5">
      <c r="B52" s="2809" t="s">
        <v>797</v>
      </c>
      <c r="C52" s="2798">
        <v>39440</v>
      </c>
      <c r="D52" s="2798">
        <v>38130</v>
      </c>
      <c r="E52" s="2798"/>
      <c r="F52" s="2798">
        <v>37700</v>
      </c>
      <c r="G52" s="2798">
        <v>36430</v>
      </c>
      <c r="H52" s="2798"/>
      <c r="I52" s="2798" t="s">
        <v>443</v>
      </c>
      <c r="J52" s="2798" t="s">
        <v>443</v>
      </c>
      <c r="K52" s="2798"/>
      <c r="L52" s="2798" t="s">
        <v>443</v>
      </c>
      <c r="M52" s="2798" t="s">
        <v>443</v>
      </c>
      <c r="N52" s="2798"/>
    </row>
    <row r="53" spans="2:14">
      <c r="B53" s="2809" t="s">
        <v>112</v>
      </c>
      <c r="C53" s="2798">
        <v>4420</v>
      </c>
      <c r="D53" s="2798">
        <v>4270</v>
      </c>
      <c r="E53" s="2798"/>
      <c r="F53" s="2798">
        <v>4380</v>
      </c>
      <c r="G53" s="2798">
        <v>4220</v>
      </c>
      <c r="H53" s="2798"/>
      <c r="I53" s="2798">
        <v>40</v>
      </c>
      <c r="J53" s="2798">
        <v>50</v>
      </c>
      <c r="K53" s="2798"/>
      <c r="L53" s="2814">
        <v>9.0000000000000011E-3</v>
      </c>
      <c r="M53" s="2814">
        <v>1.0999999999999999E-2</v>
      </c>
      <c r="N53" s="2798"/>
    </row>
    <row r="54" spans="2:14">
      <c r="B54" s="2809" t="s">
        <v>786</v>
      </c>
      <c r="C54" s="2798">
        <v>440</v>
      </c>
      <c r="D54" s="2798">
        <v>410</v>
      </c>
      <c r="E54" s="2798"/>
      <c r="F54" s="2798">
        <v>440</v>
      </c>
      <c r="G54" s="2798">
        <v>420</v>
      </c>
      <c r="H54" s="2798"/>
      <c r="I54" s="2798" t="s">
        <v>40</v>
      </c>
      <c r="J54" s="2798">
        <v>-10</v>
      </c>
      <c r="K54" s="2798"/>
      <c r="L54" s="2814" t="s">
        <v>40</v>
      </c>
      <c r="M54" s="2814">
        <v>-0.02</v>
      </c>
      <c r="N54" s="2798"/>
    </row>
    <row r="55" spans="2:14">
      <c r="B55" s="2809" t="s">
        <v>113</v>
      </c>
      <c r="C55" s="2798">
        <v>10740</v>
      </c>
      <c r="D55" s="2798">
        <v>10380</v>
      </c>
      <c r="E55" s="2798"/>
      <c r="F55" s="2798">
        <v>10700</v>
      </c>
      <c r="G55" s="2798">
        <v>10340</v>
      </c>
      <c r="H55" s="2798"/>
      <c r="I55" s="2798">
        <v>40</v>
      </c>
      <c r="J55" s="2798">
        <v>40</v>
      </c>
      <c r="K55" s="2798"/>
      <c r="L55" s="2814">
        <v>3.0000000000000001E-3</v>
      </c>
      <c r="M55" s="2814">
        <v>4.0000000000000001E-3</v>
      </c>
      <c r="N55" s="2798"/>
    </row>
    <row r="56" spans="2:14" ht="14.5">
      <c r="B56" s="2809" t="s">
        <v>639</v>
      </c>
      <c r="C56" s="2798" t="s">
        <v>443</v>
      </c>
      <c r="D56" s="2798" t="s">
        <v>443</v>
      </c>
      <c r="E56" s="2798"/>
      <c r="F56" s="2798">
        <v>1830</v>
      </c>
      <c r="G56" s="2798">
        <v>1830</v>
      </c>
      <c r="H56" s="2798"/>
      <c r="I56" s="2798" t="s">
        <v>443</v>
      </c>
      <c r="J56" s="2798" t="s">
        <v>443</v>
      </c>
      <c r="K56" s="2798"/>
      <c r="L56" s="2798" t="s">
        <v>443</v>
      </c>
      <c r="M56" s="2798" t="s">
        <v>443</v>
      </c>
      <c r="N56" s="2798"/>
    </row>
    <row r="57" spans="2:14" ht="14.5">
      <c r="B57" s="2809" t="s">
        <v>798</v>
      </c>
      <c r="C57" s="2798">
        <v>2160</v>
      </c>
      <c r="D57" s="2798">
        <v>2110</v>
      </c>
      <c r="E57" s="2798"/>
      <c r="F57" s="2798">
        <v>1790</v>
      </c>
      <c r="G57" s="2798">
        <v>1750</v>
      </c>
      <c r="H57" s="2798"/>
      <c r="I57" s="2798" t="s">
        <v>443</v>
      </c>
      <c r="J57" s="2798" t="s">
        <v>443</v>
      </c>
      <c r="K57" s="2798"/>
      <c r="L57" s="2798" t="s">
        <v>443</v>
      </c>
      <c r="M57" s="2798" t="s">
        <v>443</v>
      </c>
      <c r="N57" s="2798"/>
    </row>
    <row r="58" spans="2:14">
      <c r="B58" s="2809" t="s">
        <v>116</v>
      </c>
      <c r="C58" s="2798">
        <v>840</v>
      </c>
      <c r="D58" s="2798">
        <v>800</v>
      </c>
      <c r="E58" s="2798"/>
      <c r="F58" s="2798">
        <v>840</v>
      </c>
      <c r="G58" s="2798">
        <v>800</v>
      </c>
      <c r="H58" s="2798"/>
      <c r="I58" s="2798" t="s">
        <v>40</v>
      </c>
      <c r="J58" s="2798" t="s">
        <v>40</v>
      </c>
      <c r="K58" s="2798"/>
      <c r="L58" s="2814" t="s">
        <v>40</v>
      </c>
      <c r="M58" s="2814" t="s">
        <v>40</v>
      </c>
      <c r="N58" s="2798"/>
    </row>
    <row r="59" spans="2:14">
      <c r="B59" s="2809"/>
      <c r="C59" s="2798" t="s">
        <v>219</v>
      </c>
      <c r="D59" s="2798" t="s">
        <v>219</v>
      </c>
      <c r="F59" s="2798" t="s">
        <v>219</v>
      </c>
      <c r="G59" s="2798" t="s">
        <v>219</v>
      </c>
      <c r="I59" s="2798" t="s">
        <v>219</v>
      </c>
      <c r="J59" s="2798" t="s">
        <v>219</v>
      </c>
      <c r="L59" s="2814"/>
      <c r="M59" s="2814"/>
    </row>
    <row r="60" spans="2:14" ht="13">
      <c r="B60" s="2808" t="s">
        <v>62</v>
      </c>
      <c r="C60" s="2798"/>
      <c r="D60" s="2798"/>
      <c r="E60" s="2798"/>
      <c r="F60" s="2798"/>
      <c r="G60" s="2798"/>
      <c r="H60" s="2798"/>
      <c r="I60" s="2798"/>
      <c r="J60" s="2798"/>
      <c r="K60" s="2798"/>
      <c r="L60" s="2814"/>
      <c r="M60" s="2814"/>
      <c r="N60" s="2798"/>
    </row>
    <row r="61" spans="2:14">
      <c r="B61" s="2809" t="s">
        <v>117</v>
      </c>
      <c r="C61" s="2798">
        <v>2690</v>
      </c>
      <c r="D61" s="2798">
        <v>2660</v>
      </c>
      <c r="E61" s="2798"/>
      <c r="F61" s="2798">
        <v>2690</v>
      </c>
      <c r="G61" s="2798">
        <v>2660</v>
      </c>
      <c r="H61" s="2798"/>
      <c r="I61" s="2798" t="s">
        <v>40</v>
      </c>
      <c r="J61" s="2798" t="s">
        <v>40</v>
      </c>
      <c r="K61" s="2798"/>
      <c r="L61" s="2814" t="s">
        <v>40</v>
      </c>
      <c r="M61" s="2814" t="s">
        <v>40</v>
      </c>
      <c r="N61" s="2798"/>
    </row>
    <row r="62" spans="2:14">
      <c r="B62" s="2809"/>
      <c r="C62" s="2798" t="s">
        <v>219</v>
      </c>
      <c r="D62" s="2798" t="s">
        <v>219</v>
      </c>
      <c r="F62" s="2798" t="s">
        <v>219</v>
      </c>
      <c r="G62" s="2798" t="s">
        <v>219</v>
      </c>
      <c r="I62" s="2798" t="s">
        <v>219</v>
      </c>
      <c r="J62" s="2798" t="s">
        <v>219</v>
      </c>
      <c r="L62" s="2814" t="s">
        <v>219</v>
      </c>
      <c r="M62" s="2814" t="s">
        <v>219</v>
      </c>
    </row>
    <row r="63" spans="2:14" ht="13">
      <c r="B63" s="2808" t="s">
        <v>118</v>
      </c>
      <c r="C63" s="2798"/>
      <c r="D63" s="2798"/>
      <c r="E63" s="2798"/>
      <c r="F63" s="2798"/>
      <c r="G63" s="2798"/>
      <c r="H63" s="2798"/>
      <c r="I63" s="2798"/>
      <c r="J63" s="2798"/>
      <c r="K63" s="2798"/>
      <c r="L63" s="2814"/>
      <c r="M63" s="2814"/>
      <c r="N63" s="2798"/>
    </row>
    <row r="64" spans="2:14">
      <c r="B64" s="2809" t="s">
        <v>119</v>
      </c>
      <c r="C64" s="2798">
        <v>5650</v>
      </c>
      <c r="D64" s="2798">
        <v>5440</v>
      </c>
      <c r="E64" s="2798"/>
      <c r="F64" s="2798">
        <v>5700</v>
      </c>
      <c r="G64" s="2798">
        <v>5490</v>
      </c>
      <c r="H64" s="2798"/>
      <c r="I64" s="2798">
        <v>-50</v>
      </c>
      <c r="J64" s="2798">
        <v>-50</v>
      </c>
      <c r="K64" s="2798"/>
      <c r="L64" s="2814">
        <v>-9.0000000000000011E-3</v>
      </c>
      <c r="M64" s="2814">
        <v>-9.0000000000000011E-3</v>
      </c>
      <c r="N64" s="2798"/>
    </row>
    <row r="65" spans="2:14">
      <c r="B65" s="2809" t="s">
        <v>120</v>
      </c>
      <c r="C65" s="2798">
        <v>1810</v>
      </c>
      <c r="D65" s="2798">
        <v>1760</v>
      </c>
      <c r="E65" s="2798"/>
      <c r="F65" s="2798">
        <v>1820</v>
      </c>
      <c r="G65" s="2798">
        <v>1760</v>
      </c>
      <c r="H65" s="2798"/>
      <c r="I65" s="2798" t="s">
        <v>40</v>
      </c>
      <c r="J65" s="2798" t="s">
        <v>40</v>
      </c>
      <c r="K65" s="2798"/>
      <c r="L65" s="2814" t="s">
        <v>40</v>
      </c>
      <c r="M65" s="2814" t="s">
        <v>40</v>
      </c>
      <c r="N65" s="2798"/>
    </row>
    <row r="66" spans="2:14">
      <c r="B66" s="2809" t="s">
        <v>121</v>
      </c>
      <c r="C66" s="2798">
        <v>210</v>
      </c>
      <c r="D66" s="2798">
        <v>210</v>
      </c>
      <c r="E66" s="2798"/>
      <c r="F66" s="2798">
        <v>210</v>
      </c>
      <c r="G66" s="2798">
        <v>210</v>
      </c>
      <c r="H66" s="2798"/>
      <c r="I66" s="2798">
        <v>0</v>
      </c>
      <c r="J66" s="2798">
        <v>0</v>
      </c>
      <c r="K66" s="2798"/>
      <c r="L66" s="2814">
        <v>0</v>
      </c>
      <c r="M66" s="2814">
        <v>0</v>
      </c>
      <c r="N66" s="2798"/>
    </row>
    <row r="67" spans="2:14">
      <c r="B67" s="2809" t="s">
        <v>122</v>
      </c>
      <c r="C67" s="2798">
        <v>130</v>
      </c>
      <c r="D67" s="2798">
        <v>120</v>
      </c>
      <c r="E67" s="2798"/>
      <c r="F67" s="2798">
        <v>130</v>
      </c>
      <c r="G67" s="2798">
        <v>120</v>
      </c>
      <c r="H67" s="2798"/>
      <c r="I67" s="2798" t="s">
        <v>40</v>
      </c>
      <c r="J67" s="2798" t="s">
        <v>40</v>
      </c>
      <c r="K67" s="2798"/>
      <c r="L67" s="2814" t="s">
        <v>40</v>
      </c>
      <c r="M67" s="2814" t="s">
        <v>40</v>
      </c>
      <c r="N67" s="2798"/>
    </row>
    <row r="68" spans="2:14">
      <c r="B68" s="2809" t="s">
        <v>123</v>
      </c>
      <c r="C68" s="2798">
        <v>70</v>
      </c>
      <c r="D68" s="2798">
        <v>70</v>
      </c>
      <c r="E68" s="2798"/>
      <c r="F68" s="2798">
        <v>70</v>
      </c>
      <c r="G68" s="2798">
        <v>70</v>
      </c>
      <c r="H68" s="2798"/>
      <c r="I68" s="2798">
        <v>0</v>
      </c>
      <c r="J68" s="2798">
        <v>0</v>
      </c>
      <c r="K68" s="2798"/>
      <c r="L68" s="2814">
        <v>0</v>
      </c>
      <c r="M68" s="2814">
        <v>0</v>
      </c>
      <c r="N68" s="2798"/>
    </row>
    <row r="69" spans="2:14">
      <c r="B69" s="2809"/>
      <c r="C69" s="2798" t="s">
        <v>219</v>
      </c>
      <c r="D69" s="2798" t="s">
        <v>219</v>
      </c>
      <c r="F69" s="2798" t="s">
        <v>219</v>
      </c>
      <c r="G69" s="2798" t="s">
        <v>219</v>
      </c>
      <c r="I69" s="2798" t="s">
        <v>219</v>
      </c>
      <c r="J69" s="2798" t="s">
        <v>219</v>
      </c>
      <c r="L69" s="2814" t="s">
        <v>219</v>
      </c>
      <c r="M69" s="2814" t="s">
        <v>219</v>
      </c>
    </row>
    <row r="70" spans="2:14" ht="13">
      <c r="B70" s="2808" t="s">
        <v>125</v>
      </c>
      <c r="C70" s="2798"/>
      <c r="D70" s="2798"/>
      <c r="E70" s="2798"/>
      <c r="F70" s="2798"/>
      <c r="G70" s="2798"/>
      <c r="H70" s="2798"/>
      <c r="I70" s="2798"/>
      <c r="J70" s="2798"/>
      <c r="K70" s="2798"/>
      <c r="L70" s="2814"/>
      <c r="M70" s="2814"/>
      <c r="N70" s="2798"/>
    </row>
    <row r="71" spans="2:14">
      <c r="B71" s="2809" t="s">
        <v>126</v>
      </c>
      <c r="C71" s="2798">
        <v>5470</v>
      </c>
      <c r="D71" s="2798">
        <v>5270</v>
      </c>
      <c r="E71" s="2798"/>
      <c r="F71" s="2798">
        <v>5410</v>
      </c>
      <c r="G71" s="2798">
        <v>5210</v>
      </c>
      <c r="H71" s="2798"/>
      <c r="I71" s="2798">
        <v>70</v>
      </c>
      <c r="J71" s="2798">
        <v>70</v>
      </c>
      <c r="K71" s="2798"/>
      <c r="L71" s="2814">
        <v>1.2E-2</v>
      </c>
      <c r="M71" s="2814">
        <v>1.2E-2</v>
      </c>
      <c r="N71" s="2798"/>
    </row>
    <row r="72" spans="2:14">
      <c r="B72" s="2809" t="s">
        <v>127</v>
      </c>
      <c r="C72" s="2798">
        <v>2680</v>
      </c>
      <c r="D72" s="2798">
        <v>2530</v>
      </c>
      <c r="F72" s="2798">
        <v>2680</v>
      </c>
      <c r="G72" s="2798">
        <v>2530</v>
      </c>
      <c r="I72" s="2798" t="s">
        <v>40</v>
      </c>
      <c r="J72" s="2798" t="s">
        <v>40</v>
      </c>
      <c r="L72" s="2814" t="s">
        <v>40</v>
      </c>
      <c r="M72" s="2814" t="s">
        <v>40</v>
      </c>
    </row>
    <row r="73" spans="2:14">
      <c r="B73" s="2809" t="s">
        <v>128</v>
      </c>
      <c r="C73" s="2798">
        <v>620</v>
      </c>
      <c r="D73" s="2798">
        <v>580</v>
      </c>
      <c r="E73" s="2798"/>
      <c r="F73" s="2798">
        <v>610</v>
      </c>
      <c r="G73" s="2798">
        <v>580</v>
      </c>
      <c r="H73" s="2798"/>
      <c r="I73" s="2798">
        <v>10</v>
      </c>
      <c r="J73" s="2798" t="s">
        <v>40</v>
      </c>
      <c r="K73" s="2798"/>
      <c r="L73" s="2814">
        <v>8.0000000000000002E-3</v>
      </c>
      <c r="M73" s="2814" t="s">
        <v>40</v>
      </c>
      <c r="N73" s="2798"/>
    </row>
    <row r="74" spans="2:14">
      <c r="B74" s="2809" t="s">
        <v>129</v>
      </c>
      <c r="C74" s="2798">
        <v>2190</v>
      </c>
      <c r="D74" s="2798">
        <v>2000</v>
      </c>
      <c r="E74" s="2798"/>
      <c r="F74" s="2798">
        <v>2180</v>
      </c>
      <c r="G74" s="2798">
        <v>1990</v>
      </c>
      <c r="H74" s="2798"/>
      <c r="I74" s="2798">
        <v>10</v>
      </c>
      <c r="J74" s="2798">
        <v>10</v>
      </c>
      <c r="K74" s="2798"/>
      <c r="L74" s="2814">
        <v>4.0000000000000001E-3</v>
      </c>
      <c r="M74" s="2814">
        <v>4.0000000000000001E-3</v>
      </c>
      <c r="N74" s="2798"/>
    </row>
    <row r="75" spans="2:14">
      <c r="B75" s="2809" t="s">
        <v>130</v>
      </c>
      <c r="C75" s="2798">
        <v>170</v>
      </c>
      <c r="D75" s="2798">
        <v>160</v>
      </c>
      <c r="E75" s="2798"/>
      <c r="F75" s="2798">
        <v>170</v>
      </c>
      <c r="G75" s="2798">
        <v>160</v>
      </c>
      <c r="H75" s="2798"/>
      <c r="I75" s="2798" t="s">
        <v>40</v>
      </c>
      <c r="J75" s="2798" t="s">
        <v>40</v>
      </c>
      <c r="K75" s="2798"/>
      <c r="L75" s="2814" t="s">
        <v>40</v>
      </c>
      <c r="M75" s="2814" t="s">
        <v>40</v>
      </c>
      <c r="N75" s="2798"/>
    </row>
    <row r="76" spans="2:14">
      <c r="B76" s="2809"/>
      <c r="C76" s="2798" t="s">
        <v>219</v>
      </c>
      <c r="D76" s="2798" t="s">
        <v>219</v>
      </c>
      <c r="E76" s="2798"/>
      <c r="F76" s="2798" t="s">
        <v>219</v>
      </c>
      <c r="G76" s="2798" t="s">
        <v>219</v>
      </c>
      <c r="H76" s="2798"/>
      <c r="I76" s="2798" t="s">
        <v>219</v>
      </c>
      <c r="J76" s="2798" t="s">
        <v>219</v>
      </c>
      <c r="K76" s="2798"/>
      <c r="L76" s="2814" t="s">
        <v>219</v>
      </c>
      <c r="M76" s="2814" t="s">
        <v>219</v>
      </c>
      <c r="N76" s="2798"/>
    </row>
    <row r="77" spans="2:14" ht="13">
      <c r="B77" s="2808" t="s">
        <v>124</v>
      </c>
      <c r="C77" s="2798"/>
      <c r="D77" s="2798"/>
      <c r="E77" s="2798"/>
      <c r="F77" s="2798"/>
      <c r="G77" s="2798"/>
      <c r="H77" s="2798"/>
      <c r="I77" s="2798"/>
      <c r="J77" s="2798"/>
      <c r="K77" s="2798"/>
      <c r="L77" s="2814"/>
      <c r="M77" s="2814"/>
      <c r="N77" s="2798"/>
    </row>
    <row r="78" spans="2:14">
      <c r="B78" s="2809" t="s">
        <v>124</v>
      </c>
      <c r="C78" s="2798">
        <v>110</v>
      </c>
      <c r="D78" s="2798">
        <v>100</v>
      </c>
      <c r="E78" s="2798"/>
      <c r="F78" s="2798">
        <v>110</v>
      </c>
      <c r="G78" s="2798">
        <v>100</v>
      </c>
      <c r="H78" s="2798"/>
      <c r="I78" s="2798">
        <v>0</v>
      </c>
      <c r="J78" s="2798">
        <v>0</v>
      </c>
      <c r="K78" s="2798"/>
      <c r="L78" s="2814">
        <v>0</v>
      </c>
      <c r="M78" s="2814">
        <v>0</v>
      </c>
      <c r="N78" s="2798"/>
    </row>
    <row r="79" spans="2:14">
      <c r="B79" s="2809"/>
      <c r="C79" s="2798" t="s">
        <v>219</v>
      </c>
      <c r="D79" s="2798" t="s">
        <v>219</v>
      </c>
      <c r="F79" s="2798" t="s">
        <v>219</v>
      </c>
      <c r="G79" s="2798" t="s">
        <v>219</v>
      </c>
      <c r="I79" s="2798" t="s">
        <v>219</v>
      </c>
      <c r="J79" s="2798" t="s">
        <v>219</v>
      </c>
      <c r="L79" s="2814" t="s">
        <v>219</v>
      </c>
      <c r="M79" s="2814" t="s">
        <v>219</v>
      </c>
    </row>
    <row r="80" spans="2:14" ht="13">
      <c r="B80" s="2808" t="s">
        <v>133</v>
      </c>
      <c r="C80" s="2798"/>
      <c r="D80" s="2798"/>
      <c r="E80" s="2798"/>
      <c r="F80" s="2798"/>
      <c r="G80" s="2798"/>
      <c r="H80" s="2798"/>
      <c r="I80" s="2798"/>
      <c r="J80" s="2798"/>
      <c r="K80" s="2798"/>
      <c r="L80" s="2814"/>
      <c r="M80" s="2814"/>
      <c r="N80" s="2798"/>
    </row>
    <row r="81" spans="2:14">
      <c r="B81" s="2809" t="s">
        <v>133</v>
      </c>
      <c r="C81" s="2798">
        <v>1310</v>
      </c>
      <c r="D81" s="2798">
        <v>1280</v>
      </c>
      <c r="E81" s="2798"/>
      <c r="F81" s="2798">
        <v>1310</v>
      </c>
      <c r="G81" s="2798">
        <v>1280</v>
      </c>
      <c r="H81" s="2798"/>
      <c r="I81" s="2798" t="s">
        <v>40</v>
      </c>
      <c r="J81" s="2798" t="s">
        <v>40</v>
      </c>
      <c r="K81" s="2798"/>
      <c r="L81" s="2814" t="s">
        <v>40</v>
      </c>
      <c r="M81" s="2814" t="s">
        <v>40</v>
      </c>
      <c r="N81" s="2798"/>
    </row>
    <row r="82" spans="2:14">
      <c r="B82" s="2809"/>
      <c r="C82" s="2798" t="s">
        <v>219</v>
      </c>
      <c r="D82" s="2798" t="s">
        <v>219</v>
      </c>
      <c r="E82" s="2798"/>
      <c r="F82" s="2798" t="s">
        <v>219</v>
      </c>
      <c r="G82" s="2798" t="s">
        <v>219</v>
      </c>
      <c r="H82" s="2798"/>
      <c r="I82" s="2798"/>
      <c r="J82" s="2798"/>
      <c r="K82" s="2798"/>
      <c r="L82" s="2814" t="s">
        <v>219</v>
      </c>
      <c r="M82" s="2814" t="s">
        <v>219</v>
      </c>
      <c r="N82" s="2798"/>
    </row>
    <row r="83" spans="2:14" ht="13">
      <c r="B83" s="2808" t="s">
        <v>131</v>
      </c>
      <c r="C83" s="2798"/>
      <c r="D83" s="2798"/>
      <c r="E83" s="2798"/>
      <c r="F83" s="2798"/>
      <c r="G83" s="2798"/>
      <c r="H83" s="2798"/>
      <c r="I83" s="2798"/>
      <c r="J83" s="2798"/>
      <c r="K83" s="2798"/>
      <c r="L83" s="2814"/>
      <c r="M83" s="2814"/>
      <c r="N83" s="2798"/>
    </row>
    <row r="84" spans="2:14" ht="14.5">
      <c r="B84" s="2809" t="s">
        <v>671</v>
      </c>
      <c r="C84" s="2798">
        <v>7460</v>
      </c>
      <c r="D84" s="2798">
        <v>7320</v>
      </c>
      <c r="F84" s="2798">
        <v>7470</v>
      </c>
      <c r="G84" s="2798">
        <v>7330</v>
      </c>
      <c r="I84" s="2798">
        <v>-10</v>
      </c>
      <c r="J84" s="2798">
        <v>-10</v>
      </c>
      <c r="L84" s="2814">
        <v>-2E-3</v>
      </c>
      <c r="M84" s="2814">
        <v>-2E-3</v>
      </c>
    </row>
    <row r="85" spans="2:14" ht="14.5">
      <c r="B85" s="2809" t="s">
        <v>761</v>
      </c>
      <c r="C85" s="2798">
        <v>1080</v>
      </c>
      <c r="D85" s="2798">
        <v>1040</v>
      </c>
      <c r="E85" s="2798"/>
      <c r="F85" s="2798">
        <v>1080</v>
      </c>
      <c r="G85" s="2798">
        <v>1040</v>
      </c>
      <c r="H85" s="2798"/>
      <c r="I85" s="2798">
        <v>0</v>
      </c>
      <c r="J85" s="2798">
        <v>0</v>
      </c>
      <c r="K85" s="2798"/>
      <c r="L85" s="2814">
        <v>0</v>
      </c>
      <c r="M85" s="2814">
        <v>0</v>
      </c>
      <c r="N85" s="2798"/>
    </row>
    <row r="86" spans="2:14">
      <c r="B86" s="2809" t="s">
        <v>132</v>
      </c>
      <c r="C86" s="2798">
        <v>90</v>
      </c>
      <c r="D86" s="2798">
        <v>80</v>
      </c>
      <c r="E86" s="2798"/>
      <c r="F86" s="2798">
        <v>90</v>
      </c>
      <c r="G86" s="2798">
        <v>80</v>
      </c>
      <c r="H86" s="2798"/>
      <c r="I86" s="2798" t="s">
        <v>40</v>
      </c>
      <c r="J86" s="2798" t="s">
        <v>40</v>
      </c>
      <c r="K86" s="2798"/>
      <c r="L86" s="2814" t="s">
        <v>40</v>
      </c>
      <c r="M86" s="2814" t="s">
        <v>40</v>
      </c>
      <c r="N86" s="2798"/>
    </row>
    <row r="87" spans="2:14">
      <c r="B87" s="2809"/>
      <c r="C87" s="2798" t="s">
        <v>219</v>
      </c>
      <c r="D87" s="2798" t="s">
        <v>219</v>
      </c>
      <c r="F87" s="2798" t="s">
        <v>219</v>
      </c>
      <c r="G87" s="2798" t="s">
        <v>219</v>
      </c>
      <c r="I87" s="2798" t="s">
        <v>219</v>
      </c>
      <c r="J87" s="2798" t="s">
        <v>219</v>
      </c>
      <c r="L87" s="2814" t="s">
        <v>219</v>
      </c>
      <c r="M87" s="2814" t="s">
        <v>219</v>
      </c>
    </row>
    <row r="88" spans="2:14" ht="13">
      <c r="B88" s="2808" t="s">
        <v>134</v>
      </c>
      <c r="C88" s="2798"/>
      <c r="D88" s="2798"/>
      <c r="E88" s="2798"/>
      <c r="F88" s="2798"/>
      <c r="G88" s="2798"/>
      <c r="H88" s="2798"/>
      <c r="I88" s="2798"/>
      <c r="J88" s="2798"/>
      <c r="K88" s="2798"/>
      <c r="L88" s="2814"/>
      <c r="M88" s="2814"/>
      <c r="N88" s="2798"/>
    </row>
    <row r="89" spans="2:14">
      <c r="B89" s="2809" t="s">
        <v>135</v>
      </c>
      <c r="C89" s="2798">
        <v>3520</v>
      </c>
      <c r="D89" s="2798">
        <v>3440</v>
      </c>
      <c r="E89" s="2798"/>
      <c r="F89" s="2798">
        <v>3520</v>
      </c>
      <c r="G89" s="2798">
        <v>3440</v>
      </c>
      <c r="H89" s="2798"/>
      <c r="I89" s="2798" t="s">
        <v>40</v>
      </c>
      <c r="J89" s="2798" t="s">
        <v>40</v>
      </c>
      <c r="K89" s="2798"/>
      <c r="L89" s="2814" t="s">
        <v>40</v>
      </c>
      <c r="M89" s="2814" t="s">
        <v>40</v>
      </c>
      <c r="N89" s="2798"/>
    </row>
    <row r="90" spans="2:14">
      <c r="B90" s="2809" t="s">
        <v>136</v>
      </c>
      <c r="C90" s="2798">
        <v>1340</v>
      </c>
      <c r="D90" s="2798">
        <v>1300</v>
      </c>
      <c r="E90" s="2798"/>
      <c r="F90" s="2798">
        <v>1330</v>
      </c>
      <c r="G90" s="2798">
        <v>1280</v>
      </c>
      <c r="H90" s="2798"/>
      <c r="I90" s="2798">
        <v>20</v>
      </c>
      <c r="J90" s="2798">
        <v>20</v>
      </c>
      <c r="K90" s="2798"/>
      <c r="L90" s="2814">
        <v>1.3000000000000001E-2</v>
      </c>
      <c r="M90" s="2814">
        <v>1.4E-2</v>
      </c>
      <c r="N90" s="2798"/>
    </row>
    <row r="91" spans="2:14">
      <c r="B91" s="2809" t="s">
        <v>137</v>
      </c>
      <c r="C91" s="2798">
        <v>6890</v>
      </c>
      <c r="D91" s="2798">
        <v>6320</v>
      </c>
      <c r="E91" s="2798"/>
      <c r="F91" s="2798">
        <v>6910</v>
      </c>
      <c r="G91" s="2798">
        <v>6320</v>
      </c>
      <c r="H91" s="2798"/>
      <c r="I91" s="2798">
        <v>-20</v>
      </c>
      <c r="J91" s="2798">
        <v>0</v>
      </c>
      <c r="K91" s="2798"/>
      <c r="L91" s="2814">
        <v>-3.0000000000000001E-3</v>
      </c>
      <c r="M91" s="2814">
        <v>0</v>
      </c>
      <c r="N91" s="2798"/>
    </row>
    <row r="92" spans="2:14">
      <c r="B92" s="2809"/>
      <c r="C92" s="2798" t="s">
        <v>219</v>
      </c>
      <c r="D92" s="2798" t="s">
        <v>219</v>
      </c>
      <c r="F92" s="2798" t="s">
        <v>219</v>
      </c>
      <c r="G92" s="2798" t="s">
        <v>219</v>
      </c>
      <c r="I92" s="2798" t="s">
        <v>219</v>
      </c>
      <c r="J92" s="2798" t="s">
        <v>219</v>
      </c>
      <c r="L92" s="2814" t="s">
        <v>219</v>
      </c>
      <c r="M92" s="2814" t="s">
        <v>219</v>
      </c>
    </row>
    <row r="93" spans="2:14" ht="13">
      <c r="B93" s="2808" t="s">
        <v>138</v>
      </c>
      <c r="C93" s="2798"/>
      <c r="D93" s="2798"/>
      <c r="E93" s="2798"/>
      <c r="F93" s="2798"/>
      <c r="G93" s="2798"/>
      <c r="H93" s="2798"/>
      <c r="I93" s="2798"/>
      <c r="J93" s="2798"/>
      <c r="K93" s="2798"/>
      <c r="L93" s="2814"/>
      <c r="M93" s="2814"/>
      <c r="N93" s="2798"/>
    </row>
    <row r="94" spans="2:14">
      <c r="B94" s="2809" t="s">
        <v>138</v>
      </c>
      <c r="C94" s="2798">
        <v>6380</v>
      </c>
      <c r="D94" s="2798">
        <v>5790</v>
      </c>
      <c r="E94" s="2798"/>
      <c r="F94" s="2798">
        <v>6350</v>
      </c>
      <c r="G94" s="2798">
        <v>5770</v>
      </c>
      <c r="H94" s="2798"/>
      <c r="I94" s="2798">
        <v>30</v>
      </c>
      <c r="J94" s="2798">
        <v>30</v>
      </c>
      <c r="K94" s="2798"/>
      <c r="L94" s="2814">
        <v>5.0000000000000001E-3</v>
      </c>
      <c r="M94" s="2814">
        <v>5.0000000000000001E-3</v>
      </c>
      <c r="N94" s="2798"/>
    </row>
    <row r="95" spans="2:14">
      <c r="B95" s="2809"/>
      <c r="C95" s="2798" t="s">
        <v>219</v>
      </c>
      <c r="D95" s="2798" t="s">
        <v>219</v>
      </c>
      <c r="F95" s="2798" t="s">
        <v>219</v>
      </c>
      <c r="G95" s="2798" t="s">
        <v>219</v>
      </c>
      <c r="I95" s="2798"/>
      <c r="J95" s="2798"/>
      <c r="L95" s="2814" t="s">
        <v>219</v>
      </c>
      <c r="M95" s="2814" t="s">
        <v>219</v>
      </c>
    </row>
    <row r="96" spans="2:14" ht="13">
      <c r="B96" s="2808" t="s">
        <v>139</v>
      </c>
      <c r="C96" s="2798"/>
      <c r="D96" s="2798"/>
      <c r="E96" s="2798"/>
      <c r="F96" s="2798"/>
      <c r="G96" s="2798"/>
      <c r="H96" s="2798"/>
      <c r="I96" s="2798"/>
      <c r="J96" s="2798"/>
      <c r="K96" s="2798"/>
      <c r="L96" s="2814"/>
      <c r="M96" s="2814"/>
      <c r="N96" s="2798"/>
    </row>
    <row r="97" spans="2:14">
      <c r="B97" s="2809" t="s">
        <v>140</v>
      </c>
      <c r="C97" s="2798">
        <v>62940</v>
      </c>
      <c r="D97" s="2798">
        <v>57790</v>
      </c>
      <c r="E97" s="2798"/>
      <c r="F97" s="2798">
        <v>62940</v>
      </c>
      <c r="G97" s="2798">
        <v>57810</v>
      </c>
      <c r="H97" s="2798"/>
      <c r="I97" s="2798">
        <v>0</v>
      </c>
      <c r="J97" s="2798">
        <v>-30</v>
      </c>
      <c r="K97" s="2798"/>
      <c r="L97" s="2814">
        <v>0</v>
      </c>
      <c r="M97" s="2814">
        <v>0</v>
      </c>
      <c r="N97" s="2798"/>
    </row>
    <row r="98" spans="2:14">
      <c r="B98" s="2809" t="s">
        <v>141</v>
      </c>
      <c r="C98" s="2798">
        <v>3540</v>
      </c>
      <c r="D98" s="2798">
        <v>3280</v>
      </c>
      <c r="E98" s="2798"/>
      <c r="F98" s="2798">
        <v>3540</v>
      </c>
      <c r="G98" s="2798">
        <v>3280</v>
      </c>
      <c r="H98" s="2798"/>
      <c r="I98" s="2798" t="s">
        <v>40</v>
      </c>
      <c r="J98" s="2798">
        <v>0</v>
      </c>
      <c r="K98" s="2798"/>
      <c r="L98" s="2814" t="s">
        <v>40</v>
      </c>
      <c r="M98" s="2814">
        <v>0</v>
      </c>
      <c r="N98" s="2798"/>
    </row>
    <row r="99" spans="2:14">
      <c r="B99" s="2809"/>
      <c r="C99" s="2798" t="s">
        <v>219</v>
      </c>
      <c r="D99" s="2798" t="s">
        <v>219</v>
      </c>
      <c r="F99" s="2798" t="s">
        <v>219</v>
      </c>
      <c r="G99" s="2798" t="s">
        <v>219</v>
      </c>
      <c r="I99" s="2798" t="s">
        <v>219</v>
      </c>
      <c r="J99" s="2798" t="s">
        <v>219</v>
      </c>
      <c r="L99" s="2814" t="s">
        <v>219</v>
      </c>
      <c r="M99" s="2814" t="s">
        <v>219</v>
      </c>
    </row>
    <row r="100" spans="2:14" ht="13">
      <c r="B100" s="2808" t="s">
        <v>142</v>
      </c>
      <c r="C100" s="2798"/>
      <c r="D100" s="2798"/>
      <c r="E100" s="2798"/>
      <c r="F100" s="2798"/>
      <c r="G100" s="2798"/>
      <c r="H100" s="2798"/>
      <c r="I100" s="2798"/>
      <c r="J100" s="2798"/>
      <c r="K100" s="2798"/>
      <c r="L100" s="2814"/>
      <c r="M100" s="2814"/>
      <c r="N100" s="2798"/>
    </row>
    <row r="101" spans="2:14">
      <c r="B101" s="2809" t="s">
        <v>143</v>
      </c>
      <c r="C101" s="2798">
        <v>2040</v>
      </c>
      <c r="D101" s="2798">
        <v>1990</v>
      </c>
      <c r="E101" s="2798"/>
      <c r="F101" s="2798">
        <v>2020</v>
      </c>
      <c r="G101" s="2798">
        <v>1980</v>
      </c>
      <c r="H101" s="2798"/>
      <c r="I101" s="2798">
        <v>10</v>
      </c>
      <c r="J101" s="2798">
        <v>10</v>
      </c>
      <c r="K101" s="2798"/>
      <c r="L101" s="2814">
        <v>7.0000000000000001E-3</v>
      </c>
      <c r="M101" s="2814">
        <v>5.0000000000000001E-3</v>
      </c>
      <c r="N101" s="2798"/>
    </row>
    <row r="102" spans="2:14">
      <c r="B102" s="2809" t="s">
        <v>144</v>
      </c>
      <c r="C102" s="2798">
        <v>110</v>
      </c>
      <c r="D102" s="2798">
        <v>110</v>
      </c>
      <c r="E102" s="2798"/>
      <c r="F102" s="2798">
        <v>110</v>
      </c>
      <c r="G102" s="2798">
        <v>110</v>
      </c>
      <c r="H102" s="2798"/>
      <c r="I102" s="2798">
        <v>0</v>
      </c>
      <c r="J102" s="2798">
        <v>0</v>
      </c>
      <c r="K102" s="2798"/>
      <c r="L102" s="2814">
        <v>0</v>
      </c>
      <c r="M102" s="2814">
        <v>0</v>
      </c>
      <c r="N102" s="2798"/>
    </row>
    <row r="103" spans="2:14">
      <c r="B103" s="2809" t="s">
        <v>145</v>
      </c>
      <c r="C103" s="2798">
        <v>460</v>
      </c>
      <c r="D103" s="2798">
        <v>440</v>
      </c>
      <c r="E103" s="2798"/>
      <c r="F103" s="2798">
        <v>460</v>
      </c>
      <c r="G103" s="2798">
        <v>440</v>
      </c>
      <c r="H103" s="2798"/>
      <c r="I103" s="2798" t="s">
        <v>40</v>
      </c>
      <c r="J103" s="2798" t="s">
        <v>40</v>
      </c>
      <c r="K103" s="2798"/>
      <c r="L103" s="2814" t="s">
        <v>40</v>
      </c>
      <c r="M103" s="2814" t="s">
        <v>40</v>
      </c>
      <c r="N103" s="2798"/>
    </row>
    <row r="104" spans="2:14">
      <c r="B104" s="2809" t="s">
        <v>146</v>
      </c>
      <c r="C104" s="2798">
        <v>40</v>
      </c>
      <c r="D104" s="2798">
        <v>40</v>
      </c>
      <c r="E104" s="2798"/>
      <c r="F104" s="2798">
        <v>40</v>
      </c>
      <c r="G104" s="2798">
        <v>40</v>
      </c>
      <c r="H104" s="2798"/>
      <c r="I104" s="2798">
        <v>0</v>
      </c>
      <c r="J104" s="2798">
        <v>0</v>
      </c>
      <c r="K104" s="2798"/>
      <c r="L104" s="2814">
        <v>0</v>
      </c>
      <c r="M104" s="2814">
        <v>0</v>
      </c>
      <c r="N104" s="2798"/>
    </row>
    <row r="105" spans="2:14">
      <c r="B105" s="2809" t="s">
        <v>147</v>
      </c>
      <c r="C105" s="2798">
        <v>40</v>
      </c>
      <c r="D105" s="2798">
        <v>40</v>
      </c>
      <c r="E105" s="2798"/>
      <c r="F105" s="2798">
        <v>40</v>
      </c>
      <c r="G105" s="2798">
        <v>30</v>
      </c>
      <c r="H105" s="2798"/>
      <c r="I105" s="2798" t="s">
        <v>40</v>
      </c>
      <c r="J105" s="2798" t="s">
        <v>40</v>
      </c>
      <c r="K105" s="2798"/>
      <c r="L105" s="2814" t="s">
        <v>40</v>
      </c>
      <c r="M105" s="2814" t="s">
        <v>40</v>
      </c>
      <c r="N105" s="2798"/>
    </row>
    <row r="106" spans="2:14">
      <c r="B106" s="2809"/>
      <c r="C106" s="2798" t="s">
        <v>219</v>
      </c>
      <c r="D106" s="2798" t="s">
        <v>219</v>
      </c>
      <c r="F106" s="2798" t="s">
        <v>219</v>
      </c>
      <c r="G106" s="2798" t="s">
        <v>219</v>
      </c>
      <c r="I106" s="2798" t="s">
        <v>219</v>
      </c>
      <c r="J106" s="2798" t="s">
        <v>219</v>
      </c>
      <c r="L106" s="2814" t="s">
        <v>219</v>
      </c>
      <c r="M106" s="2814" t="s">
        <v>219</v>
      </c>
    </row>
    <row r="107" spans="2:14" ht="13">
      <c r="B107" s="2808" t="s">
        <v>148</v>
      </c>
      <c r="C107" s="2798"/>
      <c r="D107" s="2798"/>
      <c r="E107" s="2798"/>
      <c r="F107" s="2798"/>
      <c r="G107" s="2798"/>
      <c r="H107" s="2798"/>
      <c r="I107" s="2798"/>
      <c r="J107" s="2798"/>
      <c r="K107" s="2798"/>
      <c r="L107" s="2814"/>
      <c r="M107" s="2814"/>
      <c r="N107" s="2798"/>
    </row>
    <row r="108" spans="2:14">
      <c r="B108" s="2809" t="s">
        <v>149</v>
      </c>
      <c r="C108" s="2798">
        <v>35300</v>
      </c>
      <c r="D108" s="2798">
        <v>32810</v>
      </c>
      <c r="E108" s="2798"/>
      <c r="F108" s="2798">
        <v>35370</v>
      </c>
      <c r="G108" s="2798">
        <v>32870</v>
      </c>
      <c r="H108" s="2798"/>
      <c r="I108" s="2798">
        <v>-80</v>
      </c>
      <c r="J108" s="2798">
        <v>-60</v>
      </c>
      <c r="K108" s="2798"/>
      <c r="L108" s="2814">
        <v>-2E-3</v>
      </c>
      <c r="M108" s="2814">
        <v>-2E-3</v>
      </c>
      <c r="N108" s="2798"/>
    </row>
    <row r="109" spans="2:14">
      <c r="B109" s="2809"/>
      <c r="C109" s="2798" t="s">
        <v>219</v>
      </c>
      <c r="D109" s="2798" t="s">
        <v>219</v>
      </c>
      <c r="F109" s="2798" t="s">
        <v>219</v>
      </c>
      <c r="G109" s="2798" t="s">
        <v>219</v>
      </c>
      <c r="I109" s="2798" t="s">
        <v>219</v>
      </c>
      <c r="J109" s="2798" t="s">
        <v>219</v>
      </c>
      <c r="L109" s="2814" t="s">
        <v>219</v>
      </c>
      <c r="M109" s="2814" t="s">
        <v>219</v>
      </c>
    </row>
    <row r="110" spans="2:14" ht="13">
      <c r="B110" s="2808" t="s">
        <v>150</v>
      </c>
      <c r="C110" s="2798"/>
      <c r="D110" s="2798"/>
      <c r="E110" s="2798"/>
      <c r="F110" s="2798"/>
      <c r="G110" s="2798"/>
      <c r="H110" s="2798"/>
      <c r="I110" s="2798"/>
      <c r="J110" s="2798"/>
      <c r="K110" s="2798"/>
      <c r="L110" s="2814"/>
      <c r="M110" s="2814"/>
      <c r="N110" s="2798"/>
    </row>
    <row r="111" spans="2:14">
      <c r="B111" s="2809" t="s">
        <v>151</v>
      </c>
      <c r="C111" s="2798">
        <v>5470</v>
      </c>
      <c r="D111" s="2798">
        <v>5320</v>
      </c>
      <c r="E111" s="2798"/>
      <c r="F111" s="2798">
        <v>5340</v>
      </c>
      <c r="G111" s="2798">
        <v>5200</v>
      </c>
      <c r="H111" s="2798"/>
      <c r="I111" s="2798">
        <v>130</v>
      </c>
      <c r="J111" s="2798">
        <v>120</v>
      </c>
      <c r="K111" s="2798"/>
      <c r="L111" s="2814">
        <v>2.3E-2</v>
      </c>
      <c r="M111" s="2814">
        <v>2.3E-2</v>
      </c>
      <c r="N111" s="2798"/>
    </row>
    <row r="112" spans="2:14">
      <c r="B112" s="2809" t="s">
        <v>152</v>
      </c>
      <c r="C112" s="2798">
        <v>300</v>
      </c>
      <c r="D112" s="2798">
        <v>280</v>
      </c>
      <c r="E112" s="2798"/>
      <c r="F112" s="2798">
        <v>300</v>
      </c>
      <c r="G112" s="2798">
        <v>280</v>
      </c>
      <c r="H112" s="2798"/>
      <c r="I112" s="2798">
        <v>0</v>
      </c>
      <c r="J112" s="2798">
        <v>0</v>
      </c>
      <c r="K112" s="2798"/>
      <c r="L112" s="2814">
        <v>0</v>
      </c>
      <c r="M112" s="2814">
        <v>0</v>
      </c>
      <c r="N112" s="2798"/>
    </row>
    <row r="113" spans="2:14">
      <c r="B113" s="2809" t="s">
        <v>790</v>
      </c>
      <c r="C113" s="2798">
        <v>16660</v>
      </c>
      <c r="D113" s="2798">
        <v>15060</v>
      </c>
      <c r="E113" s="2798"/>
      <c r="F113" s="2798">
        <v>16600</v>
      </c>
      <c r="G113" s="2798">
        <v>15010</v>
      </c>
      <c r="H113" s="2798"/>
      <c r="I113" s="2798">
        <v>60</v>
      </c>
      <c r="J113" s="2798">
        <v>40</v>
      </c>
      <c r="K113" s="2798"/>
      <c r="L113" s="2814">
        <v>3.0000000000000001E-3</v>
      </c>
      <c r="M113" s="2814">
        <v>3.0000000000000001E-3</v>
      </c>
      <c r="N113" s="2798"/>
    </row>
    <row r="114" spans="2:14">
      <c r="B114" s="2809" t="s">
        <v>153</v>
      </c>
      <c r="C114" s="2798">
        <v>1190</v>
      </c>
      <c r="D114" s="2798">
        <v>1120</v>
      </c>
      <c r="E114" s="2798"/>
      <c r="F114" s="2798">
        <v>1190</v>
      </c>
      <c r="G114" s="2798">
        <v>1120</v>
      </c>
      <c r="H114" s="2798"/>
      <c r="I114" s="2798" t="s">
        <v>40</v>
      </c>
      <c r="J114" s="2798" t="s">
        <v>40</v>
      </c>
      <c r="K114" s="2798"/>
      <c r="L114" s="2814" t="s">
        <v>40</v>
      </c>
      <c r="M114" s="2814" t="s">
        <v>40</v>
      </c>
      <c r="N114" s="2798"/>
    </row>
    <row r="115" spans="2:14">
      <c r="B115" s="2809" t="s">
        <v>789</v>
      </c>
      <c r="C115" s="2798">
        <v>54300</v>
      </c>
      <c r="D115" s="2798">
        <v>51270</v>
      </c>
      <c r="E115" s="2798"/>
      <c r="F115" s="2798">
        <v>54030</v>
      </c>
      <c r="G115" s="2798">
        <v>51030</v>
      </c>
      <c r="H115" s="2798"/>
      <c r="I115" s="2798">
        <v>260</v>
      </c>
      <c r="J115" s="2798">
        <v>240</v>
      </c>
      <c r="K115" s="2798"/>
      <c r="L115" s="2814">
        <v>5.0000000000000001E-3</v>
      </c>
      <c r="M115" s="2814">
        <v>5.0000000000000001E-3</v>
      </c>
      <c r="N115" s="2798"/>
    </row>
    <row r="116" spans="2:14">
      <c r="B116" s="2809" t="s">
        <v>154</v>
      </c>
      <c r="C116" s="2798">
        <v>1430</v>
      </c>
      <c r="D116" s="2798">
        <v>1320</v>
      </c>
      <c r="E116" s="2798"/>
      <c r="F116" s="2798">
        <v>1420</v>
      </c>
      <c r="G116" s="2798">
        <v>1310</v>
      </c>
      <c r="H116" s="2798"/>
      <c r="I116" s="2798">
        <v>10</v>
      </c>
      <c r="J116" s="2798">
        <v>10</v>
      </c>
      <c r="K116" s="2798"/>
      <c r="L116" s="2814">
        <v>6.0000000000000001E-3</v>
      </c>
      <c r="M116" s="2814">
        <v>5.0000000000000001E-3</v>
      </c>
      <c r="N116" s="2798"/>
    </row>
    <row r="117" spans="2:14">
      <c r="B117" s="2809"/>
      <c r="C117" s="2798" t="s">
        <v>219</v>
      </c>
      <c r="D117" s="2798" t="s">
        <v>219</v>
      </c>
      <c r="F117" s="2798" t="s">
        <v>219</v>
      </c>
      <c r="G117" s="2798" t="s">
        <v>219</v>
      </c>
      <c r="I117" s="2798" t="s">
        <v>219</v>
      </c>
      <c r="J117" s="2798" t="s">
        <v>219</v>
      </c>
      <c r="L117" s="2814" t="s">
        <v>219</v>
      </c>
      <c r="M117" s="2814" t="s">
        <v>219</v>
      </c>
    </row>
    <row r="118" spans="2:14" ht="13">
      <c r="B118" s="2808" t="s">
        <v>155</v>
      </c>
      <c r="C118" s="2798"/>
      <c r="D118" s="2798"/>
      <c r="E118" s="2798"/>
      <c r="F118" s="2798"/>
      <c r="G118" s="2798"/>
      <c r="H118" s="2798"/>
      <c r="I118" s="2798"/>
      <c r="J118" s="2798"/>
      <c r="K118" s="2798"/>
      <c r="L118" s="2814"/>
      <c r="M118" s="2814"/>
      <c r="N118" s="2798"/>
    </row>
    <row r="119" spans="2:14">
      <c r="B119" s="2809" t="s">
        <v>155</v>
      </c>
      <c r="C119" s="2798">
        <v>540</v>
      </c>
      <c r="D119" s="2798">
        <v>520</v>
      </c>
      <c r="E119" s="2798"/>
      <c r="F119" s="2798">
        <v>540</v>
      </c>
      <c r="G119" s="2798">
        <v>520</v>
      </c>
      <c r="H119" s="2798"/>
      <c r="I119" s="2798" t="s">
        <v>40</v>
      </c>
      <c r="J119" s="2798" t="s">
        <v>40</v>
      </c>
      <c r="K119" s="2798"/>
      <c r="L119" s="2814" t="s">
        <v>40</v>
      </c>
      <c r="M119" s="2814" t="s">
        <v>40</v>
      </c>
      <c r="N119" s="2798"/>
    </row>
    <row r="120" spans="2:14">
      <c r="B120" s="2809"/>
      <c r="C120" s="2798" t="s">
        <v>219</v>
      </c>
      <c r="D120" s="2798" t="s">
        <v>219</v>
      </c>
      <c r="F120" s="2798" t="s">
        <v>219</v>
      </c>
      <c r="G120" s="2798" t="s">
        <v>219</v>
      </c>
      <c r="I120" s="2798" t="s">
        <v>219</v>
      </c>
      <c r="J120" s="2798" t="s">
        <v>219</v>
      </c>
      <c r="L120" s="2814" t="s">
        <v>219</v>
      </c>
      <c r="M120" s="2814" t="s">
        <v>219</v>
      </c>
    </row>
    <row r="121" spans="2:14" ht="13">
      <c r="B121" s="2808" t="s">
        <v>156</v>
      </c>
      <c r="C121" s="2798"/>
      <c r="D121" s="2798"/>
      <c r="E121" s="2798"/>
      <c r="F121" s="2798"/>
      <c r="G121" s="2798"/>
      <c r="H121" s="2798"/>
      <c r="I121" s="2798"/>
      <c r="J121" s="2798"/>
      <c r="K121" s="2798"/>
      <c r="L121" s="2814"/>
      <c r="M121" s="2814"/>
      <c r="N121" s="2798"/>
    </row>
    <row r="122" spans="2:14">
      <c r="B122" s="2809" t="s">
        <v>156</v>
      </c>
      <c r="C122" s="2798">
        <v>5480</v>
      </c>
      <c r="D122" s="2798">
        <v>5350</v>
      </c>
      <c r="E122" s="2798"/>
      <c r="F122" s="2798">
        <v>5480</v>
      </c>
      <c r="G122" s="2798">
        <v>5350</v>
      </c>
      <c r="H122" s="2798"/>
      <c r="I122" s="2798">
        <v>0</v>
      </c>
      <c r="J122" s="2798" t="s">
        <v>40</v>
      </c>
      <c r="K122" s="2798"/>
      <c r="L122" s="2814">
        <v>0</v>
      </c>
      <c r="M122" s="2814" t="s">
        <v>40</v>
      </c>
      <c r="N122" s="2798"/>
    </row>
    <row r="123" spans="2:14">
      <c r="B123" s="2809"/>
      <c r="C123" s="2798" t="s">
        <v>219</v>
      </c>
      <c r="D123" s="2798" t="s">
        <v>219</v>
      </c>
      <c r="F123" s="2798" t="s">
        <v>219</v>
      </c>
      <c r="G123" s="2798" t="s">
        <v>219</v>
      </c>
      <c r="I123" s="2798" t="s">
        <v>219</v>
      </c>
      <c r="J123" s="2798" t="s">
        <v>219</v>
      </c>
      <c r="L123" s="2814" t="s">
        <v>219</v>
      </c>
      <c r="M123" s="2814" t="s">
        <v>219</v>
      </c>
    </row>
    <row r="124" spans="2:14" ht="13">
      <c r="B124" s="2808" t="s">
        <v>157</v>
      </c>
      <c r="C124" s="2798"/>
      <c r="D124" s="2798"/>
      <c r="E124" s="2798"/>
      <c r="F124" s="2798"/>
      <c r="G124" s="2798"/>
      <c r="H124" s="2798"/>
      <c r="I124" s="2798"/>
      <c r="J124" s="2798"/>
      <c r="K124" s="2798"/>
      <c r="L124" s="2814"/>
      <c r="M124" s="2814"/>
      <c r="N124" s="2798"/>
    </row>
    <row r="125" spans="2:14">
      <c r="B125" s="2809" t="s">
        <v>157</v>
      </c>
      <c r="C125" s="2798">
        <v>160</v>
      </c>
      <c r="D125" s="2798">
        <v>160</v>
      </c>
      <c r="E125" s="2798"/>
      <c r="F125" s="2798">
        <v>160</v>
      </c>
      <c r="G125" s="2798">
        <v>160</v>
      </c>
      <c r="H125" s="2798"/>
      <c r="I125" s="2798" t="s">
        <v>40</v>
      </c>
      <c r="J125" s="2798" t="s">
        <v>40</v>
      </c>
      <c r="K125" s="2798"/>
      <c r="L125" s="2814" t="s">
        <v>40</v>
      </c>
      <c r="M125" s="2814" t="s">
        <v>40</v>
      </c>
      <c r="N125" s="2798"/>
    </row>
    <row r="126" spans="2:14">
      <c r="B126" s="2809"/>
      <c r="C126" s="2798" t="s">
        <v>219</v>
      </c>
      <c r="D126" s="2798" t="s">
        <v>219</v>
      </c>
      <c r="F126" s="2798" t="s">
        <v>219</v>
      </c>
      <c r="G126" s="2798" t="s">
        <v>219</v>
      </c>
      <c r="I126" s="2798" t="s">
        <v>219</v>
      </c>
      <c r="J126" s="2798" t="s">
        <v>219</v>
      </c>
      <c r="L126" s="2814" t="s">
        <v>219</v>
      </c>
      <c r="M126" s="2814" t="s">
        <v>219</v>
      </c>
    </row>
    <row r="127" spans="2:14" ht="13">
      <c r="B127" s="2808" t="s">
        <v>158</v>
      </c>
      <c r="C127" s="2798"/>
      <c r="D127" s="2798"/>
      <c r="E127" s="2798"/>
      <c r="F127" s="2798"/>
      <c r="G127" s="2798"/>
      <c r="H127" s="2798"/>
      <c r="I127" s="2798"/>
      <c r="J127" s="2798"/>
      <c r="K127" s="2798"/>
      <c r="L127" s="2814"/>
      <c r="M127" s="2814"/>
      <c r="N127" s="2798"/>
    </row>
    <row r="128" spans="2:14">
      <c r="B128" s="2809" t="s">
        <v>158</v>
      </c>
      <c r="C128" s="2798">
        <v>1790</v>
      </c>
      <c r="D128" s="2798">
        <v>1720</v>
      </c>
      <c r="E128" s="2798"/>
      <c r="F128" s="2798">
        <v>1780</v>
      </c>
      <c r="G128" s="2798">
        <v>1710</v>
      </c>
      <c r="H128" s="2798"/>
      <c r="I128" s="2798">
        <v>10</v>
      </c>
      <c r="J128" s="2798">
        <v>10</v>
      </c>
      <c r="K128" s="2798"/>
      <c r="L128" s="2814">
        <v>4.0000000000000001E-3</v>
      </c>
      <c r="M128" s="2814">
        <v>5.0000000000000001E-3</v>
      </c>
      <c r="N128" s="2798"/>
    </row>
    <row r="129" spans="2:14">
      <c r="B129" s="2809"/>
      <c r="C129" s="2798" t="s">
        <v>219</v>
      </c>
      <c r="D129" s="2798" t="s">
        <v>219</v>
      </c>
      <c r="F129" s="2798" t="s">
        <v>219</v>
      </c>
      <c r="G129" s="2798" t="s">
        <v>219</v>
      </c>
      <c r="I129" s="2798" t="s">
        <v>219</v>
      </c>
      <c r="J129" s="2798" t="s">
        <v>219</v>
      </c>
      <c r="L129" s="2814" t="s">
        <v>219</v>
      </c>
      <c r="M129" s="2814" t="s">
        <v>219</v>
      </c>
    </row>
    <row r="130" spans="2:14" ht="13">
      <c r="B130" s="2808" t="s">
        <v>159</v>
      </c>
      <c r="C130" s="2798"/>
      <c r="D130" s="2798"/>
      <c r="E130" s="2798"/>
      <c r="F130" s="2798"/>
      <c r="G130" s="2798"/>
      <c r="H130" s="2798"/>
      <c r="I130" s="2798"/>
      <c r="J130" s="2798"/>
      <c r="K130" s="2798"/>
      <c r="L130" s="2814"/>
      <c r="M130" s="2814"/>
      <c r="N130" s="2798"/>
    </row>
    <row r="131" spans="2:14">
      <c r="B131" s="2809" t="s">
        <v>159</v>
      </c>
      <c r="C131" s="2798">
        <v>1180</v>
      </c>
      <c r="D131" s="2798">
        <v>1160</v>
      </c>
      <c r="E131" s="2798"/>
      <c r="F131" s="2798">
        <v>1180</v>
      </c>
      <c r="G131" s="2798">
        <v>1160</v>
      </c>
      <c r="H131" s="2798"/>
      <c r="I131" s="2798" t="s">
        <v>40</v>
      </c>
      <c r="J131" s="2798" t="s">
        <v>40</v>
      </c>
      <c r="K131" s="2798"/>
      <c r="L131" s="2814" t="s">
        <v>40</v>
      </c>
      <c r="M131" s="2814" t="s">
        <v>40</v>
      </c>
      <c r="N131" s="2798"/>
    </row>
    <row r="132" spans="2:14">
      <c r="B132" s="2809"/>
      <c r="C132" s="2798" t="s">
        <v>219</v>
      </c>
      <c r="D132" s="2798" t="s">
        <v>219</v>
      </c>
      <c r="F132" s="2798" t="s">
        <v>219</v>
      </c>
      <c r="G132" s="2798" t="s">
        <v>219</v>
      </c>
      <c r="I132" s="2798" t="s">
        <v>219</v>
      </c>
      <c r="J132" s="2798" t="s">
        <v>219</v>
      </c>
      <c r="L132" s="2814" t="s">
        <v>219</v>
      </c>
      <c r="M132" s="2814" t="s">
        <v>219</v>
      </c>
    </row>
    <row r="133" spans="2:14" ht="13">
      <c r="B133" s="2808" t="s">
        <v>161</v>
      </c>
      <c r="C133" s="2798"/>
      <c r="D133" s="2798"/>
      <c r="E133" s="2798"/>
      <c r="F133" s="2798"/>
      <c r="G133" s="2798"/>
      <c r="H133" s="2798"/>
      <c r="I133" s="2798"/>
      <c r="J133" s="2798"/>
      <c r="K133" s="2798"/>
      <c r="L133" s="2814"/>
      <c r="M133" s="2814"/>
      <c r="N133" s="2798"/>
    </row>
    <row r="134" spans="2:14">
      <c r="B134" s="2809" t="s">
        <v>161</v>
      </c>
      <c r="C134" s="2798">
        <v>330</v>
      </c>
      <c r="D134" s="2798">
        <v>320</v>
      </c>
      <c r="E134" s="2798"/>
      <c r="F134" s="2798">
        <v>330</v>
      </c>
      <c r="G134" s="2798">
        <v>320</v>
      </c>
      <c r="H134" s="2798"/>
      <c r="I134" s="2798" t="s">
        <v>40</v>
      </c>
      <c r="J134" s="2798" t="s">
        <v>40</v>
      </c>
      <c r="K134" s="2798"/>
      <c r="L134" s="2814" t="s">
        <v>40</v>
      </c>
      <c r="M134" s="2814" t="s">
        <v>40</v>
      </c>
      <c r="N134" s="2798"/>
    </row>
    <row r="135" spans="2:14">
      <c r="B135" s="2809"/>
      <c r="C135" s="2798" t="s">
        <v>219</v>
      </c>
      <c r="D135" s="2798" t="s">
        <v>219</v>
      </c>
      <c r="F135" s="2798" t="s">
        <v>219</v>
      </c>
      <c r="G135" s="2798" t="s">
        <v>219</v>
      </c>
      <c r="I135" s="2798" t="s">
        <v>219</v>
      </c>
      <c r="J135" s="2798" t="s">
        <v>219</v>
      </c>
      <c r="L135" s="2814" t="s">
        <v>219</v>
      </c>
      <c r="M135" s="2814" t="s">
        <v>219</v>
      </c>
    </row>
    <row r="136" spans="2:14" ht="13">
      <c r="B136" s="2808" t="s">
        <v>160</v>
      </c>
      <c r="C136" s="2798"/>
      <c r="D136" s="2798"/>
      <c r="E136" s="2798"/>
      <c r="F136" s="2798"/>
      <c r="G136" s="2798"/>
      <c r="H136" s="2798"/>
      <c r="I136" s="2798"/>
      <c r="J136" s="2798"/>
      <c r="K136" s="2798"/>
      <c r="L136" s="2814"/>
      <c r="M136" s="2814"/>
      <c r="N136" s="2798"/>
    </row>
    <row r="137" spans="2:14">
      <c r="B137" s="2809" t="s">
        <v>160</v>
      </c>
      <c r="C137" s="2798">
        <v>260</v>
      </c>
      <c r="D137" s="2798">
        <v>250</v>
      </c>
      <c r="E137" s="2798"/>
      <c r="F137" s="2798">
        <v>260</v>
      </c>
      <c r="G137" s="2798">
        <v>250</v>
      </c>
      <c r="H137" s="2798"/>
      <c r="I137" s="2798">
        <v>0</v>
      </c>
      <c r="J137" s="2798">
        <v>0</v>
      </c>
      <c r="K137" s="2798"/>
      <c r="L137" s="2814">
        <v>0</v>
      </c>
      <c r="M137" s="2814">
        <v>0</v>
      </c>
      <c r="N137" s="2798"/>
    </row>
    <row r="138" spans="2:14">
      <c r="B138" s="2809"/>
      <c r="C138" s="2798" t="s">
        <v>219</v>
      </c>
      <c r="D138" s="2798" t="s">
        <v>219</v>
      </c>
      <c r="F138" s="2798" t="s">
        <v>219</v>
      </c>
      <c r="G138" s="2798" t="s">
        <v>219</v>
      </c>
      <c r="I138" s="2798" t="s">
        <v>219</v>
      </c>
      <c r="J138" s="2798" t="s">
        <v>219</v>
      </c>
      <c r="L138" s="2814" t="s">
        <v>219</v>
      </c>
      <c r="M138" s="2814" t="s">
        <v>219</v>
      </c>
    </row>
    <row r="139" spans="2:14" ht="13">
      <c r="B139" s="2808" t="s">
        <v>162</v>
      </c>
      <c r="C139" s="2798"/>
      <c r="D139" s="2798"/>
      <c r="E139" s="2798"/>
      <c r="F139" s="2798"/>
      <c r="G139" s="2798"/>
      <c r="H139" s="2798"/>
      <c r="I139" s="2798"/>
      <c r="J139" s="2798"/>
      <c r="K139" s="2798"/>
      <c r="L139" s="2814"/>
      <c r="M139" s="2814"/>
      <c r="N139" s="2798"/>
    </row>
    <row r="140" spans="2:14">
      <c r="B140" s="2809" t="s">
        <v>163</v>
      </c>
      <c r="C140" s="2798">
        <v>140</v>
      </c>
      <c r="D140" s="2798">
        <v>130</v>
      </c>
      <c r="E140" s="2798"/>
      <c r="F140" s="2798">
        <v>120</v>
      </c>
      <c r="G140" s="2798">
        <v>110</v>
      </c>
      <c r="H140" s="2798"/>
      <c r="I140" s="2798">
        <v>20</v>
      </c>
      <c r="J140" s="2798">
        <v>20</v>
      </c>
      <c r="K140" s="2798"/>
      <c r="L140" s="2814">
        <v>0.153</v>
      </c>
      <c r="M140" s="2814">
        <v>0.157</v>
      </c>
      <c r="N140" s="2798"/>
    </row>
    <row r="141" spans="2:14">
      <c r="B141" s="2809"/>
      <c r="C141" s="2798" t="s">
        <v>219</v>
      </c>
      <c r="D141" s="2798" t="s">
        <v>219</v>
      </c>
      <c r="F141" s="2798" t="s">
        <v>219</v>
      </c>
      <c r="G141" s="2798" t="s">
        <v>219</v>
      </c>
      <c r="I141" s="2798" t="s">
        <v>219</v>
      </c>
      <c r="J141" s="2798" t="s">
        <v>219</v>
      </c>
      <c r="L141" s="2814" t="s">
        <v>219</v>
      </c>
      <c r="M141" s="2814" t="s">
        <v>219</v>
      </c>
    </row>
    <row r="142" spans="2:14" ht="13">
      <c r="B142" s="2808" t="s">
        <v>164</v>
      </c>
      <c r="C142" s="2798"/>
      <c r="D142" s="2798"/>
      <c r="E142" s="2798"/>
      <c r="F142" s="2798"/>
      <c r="G142" s="2798"/>
      <c r="H142" s="2798"/>
      <c r="I142" s="2798"/>
      <c r="J142" s="2798"/>
      <c r="K142" s="2798"/>
      <c r="L142" s="2814"/>
      <c r="M142" s="2814"/>
      <c r="N142" s="2798"/>
    </row>
    <row r="143" spans="2:14">
      <c r="B143" s="2809" t="s">
        <v>165</v>
      </c>
      <c r="C143" s="2798">
        <v>7820</v>
      </c>
      <c r="D143" s="2798">
        <v>7490</v>
      </c>
      <c r="E143" s="2798"/>
      <c r="F143" s="2798">
        <v>7820</v>
      </c>
      <c r="G143" s="2798">
        <v>7490</v>
      </c>
      <c r="H143" s="2798"/>
      <c r="I143" s="2798" t="s">
        <v>40</v>
      </c>
      <c r="J143" s="2798" t="s">
        <v>40</v>
      </c>
      <c r="K143" s="2798"/>
      <c r="L143" s="2814" t="s">
        <v>40</v>
      </c>
      <c r="M143" s="2814" t="s">
        <v>40</v>
      </c>
      <c r="N143" s="2798"/>
    </row>
    <row r="144" spans="2:14">
      <c r="B144" s="2809" t="s">
        <v>166</v>
      </c>
      <c r="C144" s="2798">
        <v>120</v>
      </c>
      <c r="D144" s="2798">
        <v>100</v>
      </c>
      <c r="E144" s="2798"/>
      <c r="F144" s="2798">
        <v>120</v>
      </c>
      <c r="G144" s="2798">
        <v>100</v>
      </c>
      <c r="H144" s="2798"/>
      <c r="I144" s="2798">
        <v>0</v>
      </c>
      <c r="J144" s="2798">
        <v>0</v>
      </c>
      <c r="K144" s="2798"/>
      <c r="L144" s="2814">
        <v>0</v>
      </c>
      <c r="M144" s="2814">
        <v>0</v>
      </c>
      <c r="N144" s="2798"/>
    </row>
    <row r="145" spans="2:14">
      <c r="B145" s="2809" t="s">
        <v>167</v>
      </c>
      <c r="C145" s="2798">
        <v>2020</v>
      </c>
      <c r="D145" s="2798">
        <v>1880</v>
      </c>
      <c r="E145" s="2798"/>
      <c r="F145" s="2798">
        <v>2020</v>
      </c>
      <c r="G145" s="2798">
        <v>1880</v>
      </c>
      <c r="H145" s="2798"/>
      <c r="I145" s="2798" t="s">
        <v>40</v>
      </c>
      <c r="J145" s="2798" t="s">
        <v>40</v>
      </c>
      <c r="K145" s="2798"/>
      <c r="L145" s="2814" t="s">
        <v>40</v>
      </c>
      <c r="M145" s="2814" t="s">
        <v>40</v>
      </c>
      <c r="N145" s="2798"/>
    </row>
    <row r="146" spans="2:14">
      <c r="B146" s="2809" t="s">
        <v>168</v>
      </c>
      <c r="C146" s="2798">
        <v>310</v>
      </c>
      <c r="D146" s="2798">
        <v>290</v>
      </c>
      <c r="E146" s="2798"/>
      <c r="F146" s="2798">
        <v>310</v>
      </c>
      <c r="G146" s="2798">
        <v>290</v>
      </c>
      <c r="H146" s="2798"/>
      <c r="I146" s="2798">
        <v>0</v>
      </c>
      <c r="J146" s="2798">
        <v>0</v>
      </c>
      <c r="K146" s="2798"/>
      <c r="L146" s="2814">
        <v>0</v>
      </c>
      <c r="M146" s="2814">
        <v>0</v>
      </c>
      <c r="N146" s="2798"/>
    </row>
    <row r="147" spans="2:14">
      <c r="B147" s="2809" t="s">
        <v>169</v>
      </c>
      <c r="C147" s="2798">
        <v>320</v>
      </c>
      <c r="D147" s="2798">
        <v>300</v>
      </c>
      <c r="E147" s="2798"/>
      <c r="F147" s="2798">
        <v>320</v>
      </c>
      <c r="G147" s="2798">
        <v>300</v>
      </c>
      <c r="H147" s="2798"/>
      <c r="I147" s="2798">
        <v>0</v>
      </c>
      <c r="J147" s="2798">
        <v>0</v>
      </c>
      <c r="K147" s="2798"/>
      <c r="L147" s="2814">
        <v>0</v>
      </c>
      <c r="M147" s="2814">
        <v>0</v>
      </c>
      <c r="N147" s="2798"/>
    </row>
    <row r="148" spans="2:14">
      <c r="B148" s="2809" t="s">
        <v>170</v>
      </c>
      <c r="C148" s="2798">
        <v>250</v>
      </c>
      <c r="D148" s="2798">
        <v>240</v>
      </c>
      <c r="E148" s="2798"/>
      <c r="F148" s="2798">
        <v>250</v>
      </c>
      <c r="G148" s="2798">
        <v>240</v>
      </c>
      <c r="H148" s="2798"/>
      <c r="I148" s="2798">
        <v>0</v>
      </c>
      <c r="J148" s="2798">
        <v>0</v>
      </c>
      <c r="K148" s="2798"/>
      <c r="L148" s="2814">
        <v>0</v>
      </c>
      <c r="M148" s="2814">
        <v>0</v>
      </c>
      <c r="N148" s="2798"/>
    </row>
    <row r="149" spans="2:14">
      <c r="B149" s="2809" t="s">
        <v>171</v>
      </c>
      <c r="C149" s="2798">
        <v>990</v>
      </c>
      <c r="D149" s="2798">
        <v>960</v>
      </c>
      <c r="E149" s="2798"/>
      <c r="F149" s="2798">
        <v>990</v>
      </c>
      <c r="G149" s="2798">
        <v>960</v>
      </c>
      <c r="H149" s="2798"/>
      <c r="I149" s="2798" t="s">
        <v>40</v>
      </c>
      <c r="J149" s="2798" t="s">
        <v>40</v>
      </c>
      <c r="K149" s="2798"/>
      <c r="L149" s="2814" t="s">
        <v>40</v>
      </c>
      <c r="M149" s="2814" t="s">
        <v>40</v>
      </c>
      <c r="N149" s="2798"/>
    </row>
    <row r="150" spans="2:14">
      <c r="B150" s="2809" t="s">
        <v>172</v>
      </c>
      <c r="C150" s="2798">
        <v>440</v>
      </c>
      <c r="D150" s="2798">
        <v>410</v>
      </c>
      <c r="E150" s="2798"/>
      <c r="F150" s="2798">
        <v>440</v>
      </c>
      <c r="G150" s="2798">
        <v>410</v>
      </c>
      <c r="H150" s="2798"/>
      <c r="I150" s="2798">
        <v>0</v>
      </c>
      <c r="J150" s="2798" t="s">
        <v>40</v>
      </c>
      <c r="K150" s="2798"/>
      <c r="L150" s="2814">
        <v>0</v>
      </c>
      <c r="M150" s="2814" t="s">
        <v>40</v>
      </c>
      <c r="N150" s="2798"/>
    </row>
    <row r="151" spans="2:14">
      <c r="B151" s="2809" t="s">
        <v>173</v>
      </c>
      <c r="C151" s="2798">
        <v>50</v>
      </c>
      <c r="D151" s="2798">
        <v>50</v>
      </c>
      <c r="E151" s="2798"/>
      <c r="F151" s="2798">
        <v>50</v>
      </c>
      <c r="G151" s="2798">
        <v>50</v>
      </c>
      <c r="H151" s="2798"/>
      <c r="I151" s="2798">
        <v>0</v>
      </c>
      <c r="J151" s="2798">
        <v>0</v>
      </c>
      <c r="K151" s="2798"/>
      <c r="L151" s="2814">
        <v>0</v>
      </c>
      <c r="M151" s="2814">
        <v>0</v>
      </c>
      <c r="N151" s="2798"/>
    </row>
    <row r="152" spans="2:14">
      <c r="B152" s="2809" t="s">
        <v>174</v>
      </c>
      <c r="C152" s="2798">
        <v>1170</v>
      </c>
      <c r="D152" s="2798">
        <v>1110</v>
      </c>
      <c r="E152" s="2798"/>
      <c r="F152" s="2798">
        <v>1160</v>
      </c>
      <c r="G152" s="2798">
        <v>1110</v>
      </c>
      <c r="H152" s="2798"/>
      <c r="I152" s="2798">
        <v>10</v>
      </c>
      <c r="J152" s="2798">
        <v>0</v>
      </c>
      <c r="K152" s="2798"/>
      <c r="L152" s="2814">
        <v>6.0000000000000001E-3</v>
      </c>
      <c r="M152" s="2814">
        <v>0</v>
      </c>
      <c r="N152" s="2798"/>
    </row>
    <row r="153" spans="2:14">
      <c r="B153" s="2809" t="s">
        <v>175</v>
      </c>
      <c r="C153" s="2798">
        <v>60</v>
      </c>
      <c r="D153" s="2798">
        <v>50</v>
      </c>
      <c r="E153" s="2798"/>
      <c r="F153" s="2798">
        <v>60</v>
      </c>
      <c r="G153" s="2798">
        <v>50</v>
      </c>
      <c r="H153" s="2798"/>
      <c r="I153" s="2798">
        <v>0</v>
      </c>
      <c r="J153" s="2798">
        <v>0</v>
      </c>
      <c r="K153" s="2798"/>
      <c r="L153" s="2814">
        <v>0</v>
      </c>
      <c r="M153" s="2814">
        <v>0</v>
      </c>
      <c r="N153" s="2798"/>
    </row>
    <row r="154" spans="2:14">
      <c r="B154" s="2809" t="s">
        <v>176</v>
      </c>
      <c r="C154" s="2798">
        <v>1800</v>
      </c>
      <c r="D154" s="2798">
        <v>1640</v>
      </c>
      <c r="E154" s="2798"/>
      <c r="F154" s="2798">
        <v>1800</v>
      </c>
      <c r="G154" s="2798">
        <v>1630</v>
      </c>
      <c r="H154" s="2798"/>
      <c r="I154" s="2798" t="s">
        <v>40</v>
      </c>
      <c r="J154" s="2798">
        <v>10</v>
      </c>
      <c r="K154" s="2798"/>
      <c r="L154" s="2814" t="s">
        <v>40</v>
      </c>
      <c r="M154" s="2814">
        <v>4.0000000000000001E-3</v>
      </c>
      <c r="N154" s="2798"/>
    </row>
    <row r="155" spans="2:14">
      <c r="B155" s="2809" t="s">
        <v>177</v>
      </c>
      <c r="C155" s="2798">
        <v>20</v>
      </c>
      <c r="D155" s="2798">
        <v>20</v>
      </c>
      <c r="E155" s="2798"/>
      <c r="F155" s="2798">
        <v>20</v>
      </c>
      <c r="G155" s="2798">
        <v>20</v>
      </c>
      <c r="H155" s="2798"/>
      <c r="I155" s="2798">
        <v>0</v>
      </c>
      <c r="J155" s="2798">
        <v>0</v>
      </c>
      <c r="K155" s="2798"/>
      <c r="L155" s="2814">
        <v>0</v>
      </c>
      <c r="M155" s="2814">
        <v>0</v>
      </c>
      <c r="N155" s="2798"/>
    </row>
    <row r="156" spans="2:14">
      <c r="B156" s="2809" t="s">
        <v>178</v>
      </c>
      <c r="C156" s="2798">
        <v>190</v>
      </c>
      <c r="D156" s="2798">
        <v>180</v>
      </c>
      <c r="E156" s="2798"/>
      <c r="F156" s="2798">
        <v>190</v>
      </c>
      <c r="G156" s="2798">
        <v>180</v>
      </c>
      <c r="H156" s="2798"/>
      <c r="I156" s="2798">
        <v>0</v>
      </c>
      <c r="J156" s="2798">
        <v>0</v>
      </c>
      <c r="K156" s="2798"/>
      <c r="L156" s="2814">
        <v>0</v>
      </c>
      <c r="M156" s="2814">
        <v>0</v>
      </c>
      <c r="N156" s="2798"/>
    </row>
    <row r="157" spans="2:14">
      <c r="B157" s="2809" t="s">
        <v>179</v>
      </c>
      <c r="C157" s="2798">
        <v>50</v>
      </c>
      <c r="D157" s="2798">
        <v>50</v>
      </c>
      <c r="E157" s="2798"/>
      <c r="F157" s="2798">
        <v>50</v>
      </c>
      <c r="G157" s="2798">
        <v>50</v>
      </c>
      <c r="H157" s="2798"/>
      <c r="I157" s="2798">
        <v>0</v>
      </c>
      <c r="J157" s="2798">
        <v>0</v>
      </c>
      <c r="K157" s="2798"/>
      <c r="L157" s="2814">
        <v>0</v>
      </c>
      <c r="M157" s="2814">
        <v>0</v>
      </c>
      <c r="N157" s="2798"/>
    </row>
    <row r="158" spans="2:14">
      <c r="B158" s="2809" t="s">
        <v>180</v>
      </c>
      <c r="C158" s="2798">
        <v>4490</v>
      </c>
      <c r="D158" s="2798">
        <v>4210</v>
      </c>
      <c r="E158" s="2798"/>
      <c r="F158" s="2798">
        <v>4490</v>
      </c>
      <c r="G158" s="2798">
        <v>4200</v>
      </c>
      <c r="H158" s="2798"/>
      <c r="I158" s="2798" t="s">
        <v>40</v>
      </c>
      <c r="J158" s="2798" t="s">
        <v>40</v>
      </c>
      <c r="K158" s="2798"/>
      <c r="L158" s="2814" t="s">
        <v>40</v>
      </c>
      <c r="M158" s="2814" t="s">
        <v>40</v>
      </c>
      <c r="N158" s="2798"/>
    </row>
    <row r="159" spans="2:14">
      <c r="B159" s="2809" t="s">
        <v>181</v>
      </c>
      <c r="C159" s="2798">
        <v>290</v>
      </c>
      <c r="D159" s="2798">
        <v>260</v>
      </c>
      <c r="E159" s="2798"/>
      <c r="F159" s="2798">
        <v>290</v>
      </c>
      <c r="G159" s="2798">
        <v>260</v>
      </c>
      <c r="H159" s="2798"/>
      <c r="I159" s="2798">
        <v>0</v>
      </c>
      <c r="J159" s="2798">
        <v>0</v>
      </c>
      <c r="K159" s="2798"/>
      <c r="L159" s="2814">
        <v>0</v>
      </c>
      <c r="M159" s="2814">
        <v>0</v>
      </c>
      <c r="N159" s="2798"/>
    </row>
    <row r="160" spans="2:14">
      <c r="B160" s="2809" t="s">
        <v>182</v>
      </c>
      <c r="C160" s="2798">
        <v>1140</v>
      </c>
      <c r="D160" s="2798">
        <v>1100</v>
      </c>
      <c r="E160" s="2798"/>
      <c r="F160" s="2798">
        <v>1140</v>
      </c>
      <c r="G160" s="2798">
        <v>1100</v>
      </c>
      <c r="H160" s="2798"/>
      <c r="I160" s="2798">
        <v>0</v>
      </c>
      <c r="J160" s="2798">
        <v>0</v>
      </c>
      <c r="K160" s="2798"/>
      <c r="L160" s="2814">
        <v>0</v>
      </c>
      <c r="M160" s="2814">
        <v>0</v>
      </c>
      <c r="N160" s="2798"/>
    </row>
    <row r="161" spans="2:14">
      <c r="B161" s="2809" t="s">
        <v>183</v>
      </c>
      <c r="C161" s="2798">
        <v>240</v>
      </c>
      <c r="D161" s="2798">
        <v>230</v>
      </c>
      <c r="E161" s="2798"/>
      <c r="F161" s="2798">
        <v>240</v>
      </c>
      <c r="G161" s="2798">
        <v>230</v>
      </c>
      <c r="H161" s="2798"/>
      <c r="I161" s="2798">
        <v>0</v>
      </c>
      <c r="J161" s="2798">
        <v>0</v>
      </c>
      <c r="K161" s="2798"/>
      <c r="L161" s="2814">
        <v>0</v>
      </c>
      <c r="M161" s="2814">
        <v>0</v>
      </c>
      <c r="N161" s="2798"/>
    </row>
    <row r="162" spans="2:14">
      <c r="B162" s="2809" t="s">
        <v>184</v>
      </c>
      <c r="C162" s="2798">
        <v>490</v>
      </c>
      <c r="D162" s="2798">
        <v>480</v>
      </c>
      <c r="E162" s="2798"/>
      <c r="F162" s="2798">
        <v>490</v>
      </c>
      <c r="G162" s="2798">
        <v>480</v>
      </c>
      <c r="H162" s="2798"/>
      <c r="I162" s="2798">
        <v>0</v>
      </c>
      <c r="J162" s="2798">
        <v>0</v>
      </c>
      <c r="K162" s="2798"/>
      <c r="L162" s="2814">
        <v>0</v>
      </c>
      <c r="M162" s="2814">
        <v>0</v>
      </c>
      <c r="N162" s="2798"/>
    </row>
    <row r="163" spans="2:14">
      <c r="B163" s="2809"/>
      <c r="C163" s="2798" t="s">
        <v>219</v>
      </c>
      <c r="D163" s="2798" t="s">
        <v>219</v>
      </c>
      <c r="F163" s="2798" t="s">
        <v>219</v>
      </c>
      <c r="G163" s="2798" t="s">
        <v>219</v>
      </c>
      <c r="I163" s="2798" t="s">
        <v>219</v>
      </c>
      <c r="J163" s="2798" t="s">
        <v>219</v>
      </c>
      <c r="L163" s="2814" t="s">
        <v>219</v>
      </c>
      <c r="M163" s="2814" t="s">
        <v>219</v>
      </c>
    </row>
    <row r="164" spans="2:14" ht="13">
      <c r="B164" s="2808" t="s">
        <v>185</v>
      </c>
      <c r="C164" s="2798"/>
      <c r="D164" s="2798"/>
      <c r="E164" s="2798"/>
      <c r="F164" s="2798"/>
      <c r="G164" s="2798"/>
      <c r="H164" s="2798"/>
      <c r="I164" s="2798"/>
      <c r="J164" s="2798"/>
      <c r="K164" s="2798"/>
      <c r="L164" s="2814"/>
      <c r="M164" s="2814"/>
      <c r="N164" s="2798"/>
    </row>
    <row r="165" spans="2:14">
      <c r="B165" s="2809" t="s">
        <v>186</v>
      </c>
      <c r="C165" s="2798">
        <v>3520</v>
      </c>
      <c r="D165" s="2798">
        <v>3420</v>
      </c>
      <c r="E165" s="2798"/>
      <c r="F165" s="2798">
        <v>3510</v>
      </c>
      <c r="G165" s="2798">
        <v>3420</v>
      </c>
      <c r="H165" s="2798"/>
      <c r="I165" s="2798" t="s">
        <v>40</v>
      </c>
      <c r="J165" s="2798" t="s">
        <v>40</v>
      </c>
      <c r="K165" s="2798"/>
      <c r="L165" s="2814" t="s">
        <v>40</v>
      </c>
      <c r="M165" s="2814" t="s">
        <v>40</v>
      </c>
      <c r="N165" s="2798"/>
    </row>
    <row r="166" spans="2:14">
      <c r="B166" s="2809" t="s">
        <v>187</v>
      </c>
      <c r="C166" s="2798">
        <v>6230</v>
      </c>
      <c r="D166" s="2798">
        <v>5490</v>
      </c>
      <c r="E166" s="2798"/>
      <c r="F166" s="2798">
        <v>6230</v>
      </c>
      <c r="G166" s="2798">
        <v>5490</v>
      </c>
      <c r="H166" s="2798"/>
      <c r="I166" s="2798" t="s">
        <v>40</v>
      </c>
      <c r="J166" s="2798" t="s">
        <v>40</v>
      </c>
      <c r="K166" s="2798"/>
      <c r="L166" s="2814" t="s">
        <v>40</v>
      </c>
      <c r="M166" s="2814" t="s">
        <v>40</v>
      </c>
      <c r="N166" s="2798"/>
    </row>
    <row r="167" spans="2:14">
      <c r="B167" s="2809" t="s">
        <v>188</v>
      </c>
      <c r="C167" s="2798">
        <v>4790</v>
      </c>
      <c r="D167" s="2798">
        <v>4520</v>
      </c>
      <c r="E167" s="2798"/>
      <c r="F167" s="2798">
        <v>4790</v>
      </c>
      <c r="G167" s="2798">
        <v>4520</v>
      </c>
      <c r="H167" s="2798"/>
      <c r="I167" s="2798" t="s">
        <v>40</v>
      </c>
      <c r="J167" s="2798" t="s">
        <v>40</v>
      </c>
      <c r="K167" s="2798"/>
      <c r="L167" s="2814" t="s">
        <v>40</v>
      </c>
      <c r="M167" s="2814" t="s">
        <v>40</v>
      </c>
      <c r="N167" s="2798"/>
    </row>
    <row r="168" spans="2:14">
      <c r="B168" s="2809" t="s">
        <v>189</v>
      </c>
      <c r="C168" s="2798">
        <v>1230</v>
      </c>
      <c r="D168" s="2798">
        <v>1180</v>
      </c>
      <c r="E168" s="2798"/>
      <c r="F168" s="2798">
        <v>1230</v>
      </c>
      <c r="G168" s="2798">
        <v>1180</v>
      </c>
      <c r="H168" s="2798"/>
      <c r="I168" s="2798">
        <v>0</v>
      </c>
      <c r="J168" s="2798">
        <v>0</v>
      </c>
      <c r="K168" s="2798"/>
      <c r="L168" s="2814">
        <v>0</v>
      </c>
      <c r="M168" s="2814">
        <v>0</v>
      </c>
      <c r="N168" s="2798"/>
    </row>
    <row r="169" spans="2:14">
      <c r="B169" s="2809" t="s">
        <v>190</v>
      </c>
      <c r="C169" s="2798">
        <v>220</v>
      </c>
      <c r="D169" s="2798">
        <v>210</v>
      </c>
      <c r="E169" s="2798"/>
      <c r="F169" s="2798">
        <v>210</v>
      </c>
      <c r="G169" s="2798">
        <v>200</v>
      </c>
      <c r="H169" s="2798"/>
      <c r="I169" s="2798">
        <v>10</v>
      </c>
      <c r="J169" s="2798">
        <v>10</v>
      </c>
      <c r="K169" s="2798"/>
      <c r="L169" s="2814">
        <v>2.3E-2</v>
      </c>
      <c r="M169" s="2814">
        <v>2.5000000000000001E-2</v>
      </c>
      <c r="N169" s="2798"/>
    </row>
    <row r="170" spans="2:14">
      <c r="B170" s="2809"/>
      <c r="C170" s="2798" t="s">
        <v>219</v>
      </c>
      <c r="D170" s="2798" t="s">
        <v>219</v>
      </c>
      <c r="F170" s="2798" t="s">
        <v>219</v>
      </c>
      <c r="G170" s="2798" t="s">
        <v>219</v>
      </c>
      <c r="I170" s="2798" t="s">
        <v>219</v>
      </c>
      <c r="J170" s="2798" t="s">
        <v>219</v>
      </c>
      <c r="L170" s="2814" t="s">
        <v>219</v>
      </c>
      <c r="M170" s="2814" t="s">
        <v>219</v>
      </c>
    </row>
    <row r="171" spans="2:14" ht="15">
      <c r="B171" s="2808" t="s">
        <v>823</v>
      </c>
      <c r="C171" s="2798"/>
      <c r="D171" s="2798"/>
      <c r="E171" s="2798"/>
      <c r="F171" s="2798"/>
      <c r="G171" s="2798"/>
      <c r="H171" s="2798"/>
      <c r="I171" s="2798"/>
      <c r="J171" s="2798"/>
      <c r="K171" s="2798"/>
      <c r="L171" s="2814"/>
      <c r="M171" s="2814"/>
      <c r="N171" s="2798"/>
    </row>
    <row r="172" spans="2:14">
      <c r="B172" s="2809" t="s">
        <v>191</v>
      </c>
      <c r="C172" s="2798">
        <v>5550</v>
      </c>
      <c r="D172" s="2798">
        <v>4960</v>
      </c>
      <c r="E172" s="2798"/>
      <c r="F172" s="2798">
        <v>5550</v>
      </c>
      <c r="G172" s="2798">
        <v>4960</v>
      </c>
      <c r="H172" s="2798"/>
      <c r="I172" s="2798">
        <v>0</v>
      </c>
      <c r="J172" s="2798">
        <v>0</v>
      </c>
      <c r="K172" s="2798"/>
      <c r="L172" s="2814">
        <v>0</v>
      </c>
      <c r="M172" s="2814">
        <v>0</v>
      </c>
      <c r="N172" s="2798"/>
    </row>
    <row r="173" spans="2:14">
      <c r="B173" s="2809"/>
      <c r="C173" s="2798" t="s">
        <v>219</v>
      </c>
      <c r="D173" s="2798" t="s">
        <v>219</v>
      </c>
      <c r="F173" s="2798" t="s">
        <v>219</v>
      </c>
      <c r="G173" s="2798" t="s">
        <v>219</v>
      </c>
      <c r="I173" s="2798" t="s">
        <v>219</v>
      </c>
      <c r="J173" s="2798" t="s">
        <v>219</v>
      </c>
      <c r="L173" s="2814" t="s">
        <v>219</v>
      </c>
      <c r="M173" s="2814" t="s">
        <v>219</v>
      </c>
    </row>
    <row r="174" spans="2:14" ht="13">
      <c r="B174" s="2808" t="s">
        <v>192</v>
      </c>
      <c r="C174" s="2798"/>
      <c r="D174" s="2798"/>
      <c r="E174" s="2798"/>
      <c r="F174" s="2798"/>
      <c r="G174" s="2798"/>
      <c r="H174" s="2798"/>
      <c r="I174" s="2798"/>
      <c r="J174" s="2798"/>
      <c r="K174" s="2798"/>
      <c r="L174" s="2814"/>
      <c r="M174" s="2814"/>
      <c r="N174" s="2798"/>
    </row>
    <row r="175" spans="2:14">
      <c r="B175" s="2809" t="s">
        <v>192</v>
      </c>
      <c r="C175" s="2798">
        <v>400</v>
      </c>
      <c r="D175" s="2798">
        <v>390</v>
      </c>
      <c r="E175" s="2798"/>
      <c r="F175" s="2798">
        <v>400</v>
      </c>
      <c r="G175" s="2798">
        <v>390</v>
      </c>
      <c r="H175" s="2798"/>
      <c r="I175" s="2798" t="s">
        <v>40</v>
      </c>
      <c r="J175" s="2798" t="s">
        <v>40</v>
      </c>
      <c r="K175" s="2798"/>
      <c r="L175" s="2814" t="s">
        <v>40</v>
      </c>
      <c r="M175" s="2814" t="s">
        <v>40</v>
      </c>
      <c r="N175" s="2798"/>
    </row>
    <row r="176" spans="2:14">
      <c r="B176" s="2809"/>
      <c r="C176" s="2798" t="s">
        <v>219</v>
      </c>
      <c r="D176" s="2798" t="s">
        <v>219</v>
      </c>
      <c r="F176" s="2798" t="s">
        <v>219</v>
      </c>
      <c r="G176" s="2798" t="s">
        <v>219</v>
      </c>
      <c r="I176" s="2798" t="s">
        <v>219</v>
      </c>
      <c r="J176" s="2798" t="s">
        <v>219</v>
      </c>
      <c r="L176" s="2814" t="s">
        <v>219</v>
      </c>
      <c r="M176" s="2814" t="s">
        <v>219</v>
      </c>
    </row>
    <row r="177" spans="2:14" ht="13">
      <c r="B177" s="2808" t="s">
        <v>193</v>
      </c>
      <c r="C177" s="2798"/>
      <c r="D177" s="2798"/>
      <c r="E177" s="2798"/>
      <c r="F177" s="2798"/>
      <c r="G177" s="2798"/>
      <c r="H177" s="2798"/>
      <c r="I177" s="2798"/>
      <c r="J177" s="2798"/>
      <c r="K177" s="2798"/>
      <c r="L177" s="2814"/>
      <c r="M177" s="2814"/>
      <c r="N177" s="2798"/>
    </row>
    <row r="178" spans="2:14">
      <c r="B178" s="2809" t="s">
        <v>193</v>
      </c>
      <c r="C178" s="2798">
        <v>60</v>
      </c>
      <c r="D178" s="2798">
        <v>50</v>
      </c>
      <c r="E178" s="2798"/>
      <c r="F178" s="2798">
        <v>60</v>
      </c>
      <c r="G178" s="2798">
        <v>50</v>
      </c>
      <c r="H178" s="2798"/>
      <c r="I178" s="2798">
        <v>0</v>
      </c>
      <c r="J178" s="2798">
        <v>0</v>
      </c>
      <c r="K178" s="2798"/>
      <c r="L178" s="2814">
        <v>0</v>
      </c>
      <c r="M178" s="2814">
        <v>0</v>
      </c>
      <c r="N178" s="2798"/>
    </row>
    <row r="179" spans="2:14">
      <c r="B179" s="2809"/>
      <c r="C179" s="2798" t="s">
        <v>219</v>
      </c>
      <c r="D179" s="2798" t="s">
        <v>219</v>
      </c>
      <c r="F179" s="2798" t="s">
        <v>219</v>
      </c>
      <c r="G179" s="2798" t="s">
        <v>219</v>
      </c>
      <c r="I179" s="2798" t="s">
        <v>219</v>
      </c>
      <c r="J179" s="2798" t="s">
        <v>219</v>
      </c>
      <c r="L179" s="2814" t="s">
        <v>219</v>
      </c>
      <c r="M179" s="2814" t="s">
        <v>219</v>
      </c>
    </row>
    <row r="180" spans="2:14" ht="13">
      <c r="B180" s="2808" t="s">
        <v>194</v>
      </c>
      <c r="C180" s="2798"/>
      <c r="D180" s="2798"/>
      <c r="E180" s="2798"/>
      <c r="F180" s="2798"/>
      <c r="G180" s="2798"/>
      <c r="H180" s="2798"/>
      <c r="I180" s="2798"/>
      <c r="J180" s="2798"/>
      <c r="K180" s="2798"/>
      <c r="L180" s="2814"/>
      <c r="M180" s="2814"/>
      <c r="N180" s="2798"/>
    </row>
    <row r="181" spans="2:14">
      <c r="B181" s="2809" t="s">
        <v>194</v>
      </c>
      <c r="C181" s="2798">
        <v>40</v>
      </c>
      <c r="D181" s="2798">
        <v>40</v>
      </c>
      <c r="E181" s="2798"/>
      <c r="F181" s="2798">
        <v>40</v>
      </c>
      <c r="G181" s="2798">
        <v>40</v>
      </c>
      <c r="H181" s="2798"/>
      <c r="I181" s="2798" t="s">
        <v>40</v>
      </c>
      <c r="J181" s="2798" t="s">
        <v>40</v>
      </c>
      <c r="K181" s="2798"/>
      <c r="L181" s="2814" t="s">
        <v>40</v>
      </c>
      <c r="M181" s="2814" t="s">
        <v>40</v>
      </c>
      <c r="N181" s="2798"/>
    </row>
    <row r="182" spans="2:14">
      <c r="B182" s="2809"/>
      <c r="C182" s="2798" t="s">
        <v>219</v>
      </c>
      <c r="D182" s="2798" t="s">
        <v>219</v>
      </c>
      <c r="F182" s="2798" t="s">
        <v>219</v>
      </c>
      <c r="G182" s="2798" t="s">
        <v>219</v>
      </c>
      <c r="I182" s="2798" t="s">
        <v>219</v>
      </c>
      <c r="J182" s="2798" t="s">
        <v>219</v>
      </c>
      <c r="L182" s="2814" t="s">
        <v>219</v>
      </c>
      <c r="M182" s="2814" t="s">
        <v>219</v>
      </c>
    </row>
    <row r="183" spans="2:14" ht="13">
      <c r="B183" s="2808" t="s">
        <v>195</v>
      </c>
      <c r="C183" s="2798"/>
      <c r="D183" s="2798"/>
      <c r="E183" s="2798"/>
      <c r="F183" s="2798"/>
      <c r="G183" s="2798"/>
      <c r="H183" s="2798"/>
      <c r="I183" s="2798"/>
      <c r="J183" s="2798"/>
      <c r="K183" s="2798"/>
      <c r="L183" s="2814"/>
      <c r="M183" s="2814"/>
      <c r="N183" s="2798"/>
    </row>
    <row r="184" spans="2:14">
      <c r="B184" s="2809" t="s">
        <v>196</v>
      </c>
      <c r="C184" s="2798">
        <v>250</v>
      </c>
      <c r="D184" s="2798">
        <v>240</v>
      </c>
      <c r="E184" s="2798"/>
      <c r="F184" s="2798">
        <v>250</v>
      </c>
      <c r="G184" s="2798">
        <v>240</v>
      </c>
      <c r="H184" s="2798"/>
      <c r="I184" s="2798">
        <v>0</v>
      </c>
      <c r="J184" s="2798" t="s">
        <v>40</v>
      </c>
      <c r="K184" s="2798"/>
      <c r="L184" s="2814">
        <v>0</v>
      </c>
      <c r="M184" s="2814" t="s">
        <v>40</v>
      </c>
      <c r="N184" s="2798"/>
    </row>
    <row r="185" spans="2:14">
      <c r="B185" s="2809"/>
      <c r="C185" s="2798" t="s">
        <v>219</v>
      </c>
      <c r="D185" s="2798" t="s">
        <v>219</v>
      </c>
      <c r="F185" s="2798" t="s">
        <v>219</v>
      </c>
      <c r="G185" s="2798" t="s">
        <v>219</v>
      </c>
      <c r="I185" s="2798" t="s">
        <v>219</v>
      </c>
      <c r="J185" s="2798" t="s">
        <v>219</v>
      </c>
      <c r="L185" s="2814" t="s">
        <v>219</v>
      </c>
      <c r="M185" s="2814" t="s">
        <v>219</v>
      </c>
    </row>
    <row r="186" spans="2:14" ht="13">
      <c r="B186" s="2808" t="s">
        <v>197</v>
      </c>
      <c r="C186" s="2798"/>
      <c r="D186" s="2798"/>
      <c r="E186" s="2798"/>
      <c r="F186" s="2798"/>
      <c r="G186" s="2798"/>
      <c r="H186" s="2798"/>
      <c r="I186" s="2798"/>
      <c r="J186" s="2798"/>
      <c r="K186" s="2798"/>
      <c r="L186" s="2814"/>
      <c r="M186" s="2814"/>
      <c r="N186" s="2798"/>
    </row>
    <row r="187" spans="2:14">
      <c r="B187" s="2809" t="s">
        <v>198</v>
      </c>
      <c r="C187" s="2798">
        <v>5700</v>
      </c>
      <c r="D187" s="2798">
        <v>5390</v>
      </c>
      <c r="E187" s="2798"/>
      <c r="F187" s="2798">
        <v>5700</v>
      </c>
      <c r="G187" s="2798">
        <v>5390</v>
      </c>
      <c r="H187" s="2798"/>
      <c r="I187" s="2798">
        <v>0</v>
      </c>
      <c r="J187" s="2798">
        <v>0</v>
      </c>
      <c r="K187" s="2798"/>
      <c r="L187" s="2814">
        <v>0</v>
      </c>
      <c r="M187" s="2814">
        <v>0</v>
      </c>
      <c r="N187" s="2798"/>
    </row>
    <row r="188" spans="2:14">
      <c r="B188" s="2809" t="s">
        <v>199</v>
      </c>
      <c r="C188" s="2798">
        <v>70</v>
      </c>
      <c r="D188" s="2798">
        <v>70</v>
      </c>
      <c r="E188" s="2798"/>
      <c r="F188" s="2798">
        <v>70</v>
      </c>
      <c r="G188" s="2798">
        <v>70</v>
      </c>
      <c r="H188" s="2798"/>
      <c r="I188" s="2798">
        <v>0</v>
      </c>
      <c r="J188" s="2798">
        <v>0</v>
      </c>
      <c r="K188" s="2798"/>
      <c r="L188" s="2814">
        <v>0</v>
      </c>
      <c r="M188" s="2814">
        <v>0</v>
      </c>
      <c r="N188" s="2798"/>
    </row>
    <row r="189" spans="2:14">
      <c r="B189" s="2809"/>
      <c r="C189" s="2798"/>
      <c r="D189" s="2798"/>
      <c r="F189" s="2798" t="s">
        <v>219</v>
      </c>
      <c r="G189" s="2798" t="s">
        <v>219</v>
      </c>
      <c r="I189" s="2798" t="s">
        <v>219</v>
      </c>
      <c r="J189" s="2798" t="s">
        <v>219</v>
      </c>
      <c r="L189" s="2814" t="s">
        <v>219</v>
      </c>
      <c r="M189" s="2814" t="s">
        <v>219</v>
      </c>
    </row>
    <row r="190" spans="2:14" ht="13">
      <c r="B190" s="2808" t="s">
        <v>200</v>
      </c>
      <c r="C190" s="2798"/>
      <c r="D190" s="2798"/>
      <c r="E190" s="2798"/>
      <c r="F190" s="2798"/>
      <c r="G190" s="2798"/>
      <c r="H190" s="2798"/>
      <c r="I190" s="2798"/>
      <c r="J190" s="2798"/>
      <c r="K190" s="2798"/>
      <c r="L190" s="2814"/>
      <c r="M190" s="2814"/>
      <c r="N190" s="2798"/>
    </row>
    <row r="191" spans="2:14">
      <c r="B191" s="2809" t="s">
        <v>201</v>
      </c>
      <c r="C191" s="2798">
        <v>90950</v>
      </c>
      <c r="D191" s="2798">
        <v>81420</v>
      </c>
      <c r="E191" s="2798"/>
      <c r="F191" s="2798">
        <v>90950</v>
      </c>
      <c r="G191" s="2798">
        <v>81420</v>
      </c>
      <c r="H191" s="2798"/>
      <c r="I191" s="2798">
        <v>0</v>
      </c>
      <c r="J191" s="2798">
        <v>0</v>
      </c>
      <c r="K191" s="2798"/>
      <c r="L191" s="2814">
        <v>0</v>
      </c>
      <c r="M191" s="2814">
        <v>0</v>
      </c>
      <c r="N191" s="2798"/>
    </row>
    <row r="192" spans="2:14">
      <c r="B192" s="2809" t="s">
        <v>202</v>
      </c>
      <c r="C192" s="2798">
        <v>2580</v>
      </c>
      <c r="D192" s="2798">
        <v>2420</v>
      </c>
      <c r="E192" s="2798"/>
      <c r="F192" s="2798">
        <v>2580</v>
      </c>
      <c r="G192" s="2798">
        <v>2420</v>
      </c>
      <c r="H192" s="2798"/>
      <c r="I192" s="2798">
        <v>0</v>
      </c>
      <c r="J192" s="2798">
        <v>0</v>
      </c>
      <c r="K192" s="2798"/>
      <c r="L192" s="2814">
        <v>0</v>
      </c>
      <c r="M192" s="2814">
        <v>0</v>
      </c>
      <c r="N192" s="2798"/>
    </row>
    <row r="193" spans="2:14">
      <c r="B193" s="2809"/>
      <c r="C193" s="2798" t="s">
        <v>219</v>
      </c>
      <c r="D193" s="2798" t="s">
        <v>219</v>
      </c>
      <c r="F193" s="2798" t="s">
        <v>219</v>
      </c>
      <c r="G193" s="2798" t="s">
        <v>219</v>
      </c>
      <c r="I193" s="2798" t="s">
        <v>219</v>
      </c>
      <c r="J193" s="2798" t="s">
        <v>219</v>
      </c>
      <c r="L193" s="2814" t="s">
        <v>219</v>
      </c>
      <c r="M193" s="2814" t="s">
        <v>219</v>
      </c>
    </row>
    <row r="194" spans="2:14" ht="15">
      <c r="B194" s="2808" t="s">
        <v>821</v>
      </c>
      <c r="C194" s="2798">
        <v>485780</v>
      </c>
      <c r="D194" s="2798">
        <v>453590</v>
      </c>
      <c r="E194" s="2798"/>
      <c r="F194" s="2798">
        <v>484880</v>
      </c>
      <c r="G194" s="2798">
        <v>452830</v>
      </c>
      <c r="H194" s="2798"/>
      <c r="I194" s="2798">
        <v>900</v>
      </c>
      <c r="J194" s="2798">
        <v>760</v>
      </c>
      <c r="K194" s="2798"/>
      <c r="L194" s="2814">
        <v>2E-3</v>
      </c>
      <c r="M194" s="2814">
        <v>2E-3</v>
      </c>
      <c r="N194" s="2798"/>
    </row>
    <row r="195" spans="2:14">
      <c r="C195" s="2798"/>
      <c r="D195" s="2798"/>
      <c r="E195" s="2798"/>
      <c r="F195" s="2798"/>
      <c r="G195" s="2798"/>
      <c r="H195" s="2798"/>
      <c r="I195" s="2798"/>
      <c r="J195" s="2798"/>
      <c r="K195" s="2798"/>
      <c r="L195" s="2798"/>
      <c r="M195" s="2810"/>
      <c r="N195" s="2798"/>
    </row>
    <row r="196" spans="2:14">
      <c r="B196" s="2801"/>
      <c r="C196" s="2801"/>
      <c r="D196" s="2801"/>
      <c r="E196" s="2801"/>
      <c r="F196" s="2801"/>
      <c r="G196" s="2801"/>
      <c r="H196" s="2801"/>
      <c r="I196" s="2801"/>
      <c r="J196" s="2801"/>
      <c r="K196" s="2801"/>
      <c r="L196" s="2801"/>
      <c r="M196" s="2815" t="s">
        <v>795</v>
      </c>
    </row>
    <row r="197" spans="2:14" ht="12.5" customHeight="1">
      <c r="B197" s="2853" t="s">
        <v>18</v>
      </c>
      <c r="C197" s="2854"/>
      <c r="D197" s="2854"/>
      <c r="E197" s="2854"/>
      <c r="F197" s="2854"/>
      <c r="G197" s="2854"/>
      <c r="H197" s="2854"/>
      <c r="I197" s="2854"/>
    </row>
    <row r="198" spans="2:14" ht="12.5" customHeight="1">
      <c r="B198" s="2853" t="s">
        <v>576</v>
      </c>
      <c r="C198" s="2854"/>
      <c r="D198" s="2854"/>
      <c r="E198" s="2854"/>
      <c r="F198" s="2854"/>
      <c r="G198" s="2854"/>
      <c r="H198" s="2854"/>
      <c r="I198" s="2854"/>
    </row>
    <row r="199" spans="2:14" ht="12.5" customHeight="1">
      <c r="B199" s="2853" t="s">
        <v>800</v>
      </c>
      <c r="C199" s="2854"/>
      <c r="D199" s="2854"/>
      <c r="E199" s="2854"/>
      <c r="F199" s="2854"/>
      <c r="G199" s="2854"/>
      <c r="H199" s="2854"/>
      <c r="I199" s="2854"/>
    </row>
    <row r="200" spans="2:14" ht="13" customHeight="1">
      <c r="B200" s="2853" t="s">
        <v>801</v>
      </c>
      <c r="C200" s="2854"/>
      <c r="D200" s="2854"/>
      <c r="E200" s="2854"/>
      <c r="F200" s="2854"/>
      <c r="G200" s="2854"/>
      <c r="H200" s="2854"/>
      <c r="I200" s="2854"/>
    </row>
    <row r="201" spans="2:14" ht="14.5">
      <c r="B201" s="2853" t="s">
        <v>802</v>
      </c>
      <c r="C201" s="2854"/>
      <c r="D201" s="2854"/>
      <c r="E201" s="2854"/>
      <c r="F201" s="2854"/>
      <c r="G201" s="2854"/>
      <c r="H201" s="2854"/>
      <c r="I201" s="2854"/>
    </row>
    <row r="202" spans="2:14" ht="14.5">
      <c r="B202" s="2853" t="s">
        <v>773</v>
      </c>
      <c r="C202" s="2854"/>
      <c r="D202" s="2854"/>
      <c r="E202" s="2854"/>
      <c r="F202" s="2854"/>
      <c r="G202" s="2854"/>
      <c r="H202" s="2854"/>
      <c r="I202" s="2854"/>
    </row>
    <row r="203" spans="2:14" ht="14.5">
      <c r="B203" s="2853" t="s">
        <v>822</v>
      </c>
      <c r="C203" s="2854"/>
      <c r="D203" s="2854"/>
      <c r="E203" s="2854"/>
      <c r="F203" s="2854"/>
      <c r="G203" s="2854"/>
      <c r="H203" s="2854"/>
      <c r="I203" s="2854"/>
    </row>
  </sheetData>
  <mergeCells count="11">
    <mergeCell ref="B203:I203"/>
    <mergeCell ref="L5:M5"/>
    <mergeCell ref="B197:I197"/>
    <mergeCell ref="B198:I198"/>
    <mergeCell ref="B199:I199"/>
    <mergeCell ref="B200:I200"/>
    <mergeCell ref="B201:I201"/>
    <mergeCell ref="B202:I202"/>
    <mergeCell ref="C5:D5"/>
    <mergeCell ref="F5:G5"/>
    <mergeCell ref="I5:J5"/>
  </mergeCells>
  <pageMargins left="0.7" right="0.7" top="0.75" bottom="0.75" header="0.3" footer="0.3"/>
  <pageSetup paperSize="9" scale="59" fitToHeight="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0"/>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70.7265625" customWidth="1"/>
    <col min="3" max="18" width="13.7265625" customWidth="1"/>
  </cols>
  <sheetData>
    <row r="1" spans="2:18">
      <c r="B1" s="2" t="str">
        <f>HYPERLINK("#'Contents'!A1", "Back to contents")</f>
        <v>Back to contents</v>
      </c>
    </row>
    <row r="2" spans="2:18" ht="22.5">
      <c r="B2" s="11" t="s">
        <v>646</v>
      </c>
    </row>
    <row r="3" spans="2:18" ht="13">
      <c r="B3" s="12" t="s">
        <v>7</v>
      </c>
    </row>
    <row r="4" spans="2:18" ht="13">
      <c r="B4" s="10"/>
      <c r="C4" s="10"/>
      <c r="D4" s="10"/>
      <c r="E4" s="10"/>
      <c r="F4" s="10"/>
      <c r="G4" s="10"/>
      <c r="H4" s="10"/>
      <c r="I4" s="10"/>
      <c r="J4" s="10"/>
      <c r="K4" s="10"/>
      <c r="L4" s="10"/>
      <c r="M4" s="10"/>
      <c r="N4" s="10"/>
      <c r="O4" s="10"/>
      <c r="P4" s="10"/>
      <c r="Q4" s="14" t="s">
        <v>15</v>
      </c>
    </row>
    <row r="5" spans="2:18" ht="35" customHeight="1">
      <c r="B5" s="16" t="s">
        <v>50</v>
      </c>
      <c r="C5" s="22" t="s">
        <v>549</v>
      </c>
      <c r="D5" s="22" t="s">
        <v>550</v>
      </c>
      <c r="E5" s="22" t="s">
        <v>210</v>
      </c>
      <c r="F5" s="22" t="s">
        <v>551</v>
      </c>
      <c r="G5" s="22" t="s">
        <v>240</v>
      </c>
      <c r="H5" s="22" t="s">
        <v>211</v>
      </c>
      <c r="I5" s="22" t="s">
        <v>212</v>
      </c>
      <c r="J5" s="22" t="s">
        <v>552</v>
      </c>
      <c r="K5" s="22" t="s">
        <v>553</v>
      </c>
      <c r="L5" s="22" t="s">
        <v>214</v>
      </c>
      <c r="M5" s="22" t="s">
        <v>215</v>
      </c>
      <c r="N5" s="22" t="s">
        <v>216</v>
      </c>
      <c r="O5" s="22" t="s">
        <v>217</v>
      </c>
      <c r="P5" s="22" t="s">
        <v>13</v>
      </c>
      <c r="Q5" s="22" t="s">
        <v>7</v>
      </c>
      <c r="R5" s="15"/>
    </row>
    <row r="7" spans="2:18" ht="13">
      <c r="B7" s="12" t="s">
        <v>16</v>
      </c>
    </row>
    <row r="9" spans="2:18" ht="13">
      <c r="B9" s="3" t="s">
        <v>81</v>
      </c>
      <c r="C9" s="6"/>
      <c r="D9" s="6"/>
      <c r="E9" s="6"/>
      <c r="F9" s="6"/>
      <c r="G9" s="6"/>
      <c r="H9" s="6"/>
      <c r="I9" s="6"/>
      <c r="J9" s="6"/>
      <c r="K9" s="6"/>
      <c r="L9" s="6"/>
      <c r="M9" s="6"/>
      <c r="N9" s="6"/>
      <c r="O9" s="6"/>
      <c r="P9" s="6"/>
      <c r="Q9" s="6"/>
      <c r="R9" s="6"/>
    </row>
    <row r="10" spans="2:18">
      <c r="B10" s="5" t="s">
        <v>82</v>
      </c>
      <c r="C10" s="6">
        <v>0</v>
      </c>
      <c r="D10" s="6">
        <v>0</v>
      </c>
      <c r="E10" s="6">
        <v>0</v>
      </c>
      <c r="F10" s="6">
        <v>0</v>
      </c>
      <c r="G10" s="6">
        <v>0</v>
      </c>
      <c r="H10" s="6">
        <v>0</v>
      </c>
      <c r="I10" s="6">
        <v>50</v>
      </c>
      <c r="J10" s="6">
        <v>0</v>
      </c>
      <c r="K10" s="6">
        <v>0</v>
      </c>
      <c r="L10" s="6">
        <v>0</v>
      </c>
      <c r="M10" s="6">
        <v>0</v>
      </c>
      <c r="N10" s="6">
        <v>0</v>
      </c>
      <c r="O10" s="6">
        <v>0</v>
      </c>
      <c r="P10" s="6">
        <v>0</v>
      </c>
      <c r="Q10" s="6">
        <v>50</v>
      </c>
      <c r="R10" s="6"/>
    </row>
    <row r="11" spans="2:18">
      <c r="B11" s="5" t="s">
        <v>83</v>
      </c>
      <c r="C11" s="6">
        <v>340</v>
      </c>
      <c r="D11" s="6">
        <v>960</v>
      </c>
      <c r="E11" s="6">
        <v>940</v>
      </c>
      <c r="F11" s="6">
        <v>440</v>
      </c>
      <c r="G11" s="6">
        <v>560</v>
      </c>
      <c r="H11" s="6">
        <v>480</v>
      </c>
      <c r="I11" s="6">
        <v>1690</v>
      </c>
      <c r="J11" s="6">
        <v>690</v>
      </c>
      <c r="K11" s="6">
        <v>290</v>
      </c>
      <c r="L11" s="6">
        <v>360</v>
      </c>
      <c r="M11" s="6">
        <v>0</v>
      </c>
      <c r="N11" s="6">
        <v>0</v>
      </c>
      <c r="O11" s="6">
        <v>10</v>
      </c>
      <c r="P11" s="6">
        <v>0</v>
      </c>
      <c r="Q11" s="6">
        <v>6750</v>
      </c>
      <c r="R11" s="6"/>
    </row>
    <row r="12" spans="2:18">
      <c r="B12" s="5" t="s">
        <v>84</v>
      </c>
      <c r="C12" s="6">
        <v>0</v>
      </c>
      <c r="D12" s="6">
        <v>0</v>
      </c>
      <c r="E12" s="6">
        <v>10</v>
      </c>
      <c r="F12" s="6">
        <v>0</v>
      </c>
      <c r="G12" s="6">
        <v>0</v>
      </c>
      <c r="H12" s="6">
        <v>0</v>
      </c>
      <c r="I12" s="6">
        <v>20</v>
      </c>
      <c r="J12" s="6">
        <v>0</v>
      </c>
      <c r="K12" s="6">
        <v>0</v>
      </c>
      <c r="L12" s="6">
        <v>0</v>
      </c>
      <c r="M12" s="6">
        <v>0</v>
      </c>
      <c r="N12" s="6">
        <v>0</v>
      </c>
      <c r="O12" s="6">
        <v>0</v>
      </c>
      <c r="P12" s="6">
        <v>0</v>
      </c>
      <c r="Q12" s="6">
        <v>30</v>
      </c>
      <c r="R12" s="6"/>
    </row>
    <row r="13" spans="2:18">
      <c r="B13" s="5" t="s">
        <v>85</v>
      </c>
      <c r="C13" s="6">
        <v>0</v>
      </c>
      <c r="D13" s="6">
        <v>10</v>
      </c>
      <c r="E13" s="6">
        <v>40</v>
      </c>
      <c r="F13" s="6">
        <v>0</v>
      </c>
      <c r="G13" s="6">
        <v>0</v>
      </c>
      <c r="H13" s="6">
        <v>0</v>
      </c>
      <c r="I13" s="6">
        <v>2440</v>
      </c>
      <c r="J13" s="6">
        <v>0</v>
      </c>
      <c r="K13" s="6">
        <v>40</v>
      </c>
      <c r="L13" s="6">
        <v>0</v>
      </c>
      <c r="M13" s="6" t="s">
        <v>40</v>
      </c>
      <c r="N13" s="6">
        <v>0</v>
      </c>
      <c r="O13" s="6">
        <v>0</v>
      </c>
      <c r="P13" s="6">
        <v>0</v>
      </c>
      <c r="Q13" s="6">
        <v>2530</v>
      </c>
      <c r="R13" s="6"/>
    </row>
    <row r="14" spans="2:18">
      <c r="B14" s="5" t="s">
        <v>86</v>
      </c>
      <c r="C14" s="6">
        <v>0</v>
      </c>
      <c r="D14" s="6">
        <v>0</v>
      </c>
      <c r="E14" s="6">
        <v>0</v>
      </c>
      <c r="F14" s="6">
        <v>0</v>
      </c>
      <c r="G14" s="6">
        <v>0</v>
      </c>
      <c r="H14" s="6">
        <v>0</v>
      </c>
      <c r="I14" s="6">
        <v>490</v>
      </c>
      <c r="J14" s="6">
        <v>0</v>
      </c>
      <c r="K14" s="6">
        <v>0</v>
      </c>
      <c r="L14" s="6">
        <v>0</v>
      </c>
      <c r="M14" s="6">
        <v>0</v>
      </c>
      <c r="N14" s="6">
        <v>0</v>
      </c>
      <c r="O14" s="6">
        <v>0</v>
      </c>
      <c r="P14" s="6">
        <v>0</v>
      </c>
      <c r="Q14" s="6">
        <v>490</v>
      </c>
      <c r="R14" s="6"/>
    </row>
    <row r="15" spans="2:18">
      <c r="B15" s="5"/>
    </row>
    <row r="16" spans="2:18" ht="13">
      <c r="B16" s="3" t="s">
        <v>87</v>
      </c>
      <c r="C16" s="6"/>
      <c r="D16" s="6"/>
      <c r="E16" s="6"/>
      <c r="F16" s="6"/>
      <c r="G16" s="6"/>
      <c r="H16" s="6"/>
      <c r="I16" s="6"/>
      <c r="J16" s="6"/>
      <c r="K16" s="6"/>
      <c r="L16" s="6"/>
      <c r="M16" s="6"/>
      <c r="N16" s="6"/>
      <c r="O16" s="6"/>
      <c r="P16" s="6"/>
      <c r="Q16" s="6"/>
      <c r="R16" s="6"/>
    </row>
    <row r="17" spans="2:18">
      <c r="B17" s="5" t="s">
        <v>88</v>
      </c>
      <c r="C17" s="6">
        <v>20</v>
      </c>
      <c r="D17" s="6">
        <v>20</v>
      </c>
      <c r="E17" s="6">
        <v>10</v>
      </c>
      <c r="F17" s="6">
        <v>10</v>
      </c>
      <c r="G17" s="6">
        <v>150</v>
      </c>
      <c r="H17" s="6">
        <v>10</v>
      </c>
      <c r="I17" s="6">
        <v>4900</v>
      </c>
      <c r="J17" s="6" t="s">
        <v>40</v>
      </c>
      <c r="K17" s="6">
        <v>20</v>
      </c>
      <c r="L17" s="6">
        <v>80</v>
      </c>
      <c r="M17" s="6">
        <v>100</v>
      </c>
      <c r="N17" s="6" t="s">
        <v>40</v>
      </c>
      <c r="O17" s="6">
        <v>0</v>
      </c>
      <c r="P17" s="6">
        <v>10</v>
      </c>
      <c r="Q17" s="6">
        <v>5330</v>
      </c>
      <c r="R17" s="6"/>
    </row>
    <row r="18" spans="2:18">
      <c r="B18" s="5" t="s">
        <v>89</v>
      </c>
      <c r="C18" s="6">
        <v>140</v>
      </c>
      <c r="D18" s="6">
        <v>140</v>
      </c>
      <c r="E18" s="6">
        <v>70</v>
      </c>
      <c r="F18" s="6">
        <v>100</v>
      </c>
      <c r="G18" s="6">
        <v>90</v>
      </c>
      <c r="H18" s="6">
        <v>40</v>
      </c>
      <c r="I18" s="6">
        <v>200</v>
      </c>
      <c r="J18" s="6">
        <v>30</v>
      </c>
      <c r="K18" s="6">
        <v>60</v>
      </c>
      <c r="L18" s="6">
        <v>90</v>
      </c>
      <c r="M18" s="6">
        <v>100</v>
      </c>
      <c r="N18" s="6">
        <v>0</v>
      </c>
      <c r="O18" s="6">
        <v>0</v>
      </c>
      <c r="P18" s="6">
        <v>0</v>
      </c>
      <c r="Q18" s="6">
        <v>1060</v>
      </c>
      <c r="R18" s="6"/>
    </row>
    <row r="19" spans="2:18">
      <c r="B19" s="5" t="s">
        <v>90</v>
      </c>
      <c r="C19" s="6">
        <v>0</v>
      </c>
      <c r="D19" s="6">
        <v>0</v>
      </c>
      <c r="E19" s="6">
        <v>0</v>
      </c>
      <c r="F19" s="6">
        <v>0</v>
      </c>
      <c r="G19" s="6">
        <v>0</v>
      </c>
      <c r="H19" s="6">
        <v>0</v>
      </c>
      <c r="I19" s="6">
        <v>10</v>
      </c>
      <c r="J19" s="6">
        <v>0</v>
      </c>
      <c r="K19" s="6">
        <v>0</v>
      </c>
      <c r="L19" s="6">
        <v>1030</v>
      </c>
      <c r="M19" s="6">
        <v>40</v>
      </c>
      <c r="N19" s="6">
        <v>20</v>
      </c>
      <c r="O19" s="6">
        <v>0</v>
      </c>
      <c r="P19" s="6">
        <v>0</v>
      </c>
      <c r="Q19" s="6">
        <v>1100</v>
      </c>
      <c r="R19" s="6"/>
    </row>
    <row r="20" spans="2:18">
      <c r="B20" s="5" t="s">
        <v>91</v>
      </c>
      <c r="C20" s="6">
        <v>50</v>
      </c>
      <c r="D20" s="6">
        <v>290</v>
      </c>
      <c r="E20" s="6">
        <v>110</v>
      </c>
      <c r="F20" s="6">
        <v>70</v>
      </c>
      <c r="G20" s="6">
        <v>420</v>
      </c>
      <c r="H20" s="6">
        <v>130</v>
      </c>
      <c r="I20" s="6">
        <v>320</v>
      </c>
      <c r="J20" s="6">
        <v>120</v>
      </c>
      <c r="K20" s="6">
        <v>150</v>
      </c>
      <c r="L20" s="6">
        <v>70</v>
      </c>
      <c r="M20" s="6">
        <v>70</v>
      </c>
      <c r="N20" s="6">
        <v>0</v>
      </c>
      <c r="O20" s="6">
        <v>0</v>
      </c>
      <c r="P20" s="6">
        <v>0</v>
      </c>
      <c r="Q20" s="6">
        <v>1810</v>
      </c>
      <c r="R20" s="6"/>
    </row>
    <row r="21" spans="2:18">
      <c r="B21" s="5" t="s">
        <v>92</v>
      </c>
      <c r="C21" s="6">
        <v>0</v>
      </c>
      <c r="D21" s="6">
        <v>10</v>
      </c>
      <c r="E21" s="6">
        <v>10</v>
      </c>
      <c r="F21" s="6">
        <v>40</v>
      </c>
      <c r="G21" s="6">
        <v>10</v>
      </c>
      <c r="H21" s="6">
        <v>30</v>
      </c>
      <c r="I21" s="6">
        <v>40</v>
      </c>
      <c r="J21" s="6">
        <v>90</v>
      </c>
      <c r="K21" s="6">
        <v>1740</v>
      </c>
      <c r="L21" s="6">
        <v>10</v>
      </c>
      <c r="M21" s="6">
        <v>80</v>
      </c>
      <c r="N21" s="6">
        <v>20</v>
      </c>
      <c r="O21" s="6">
        <v>30</v>
      </c>
      <c r="P21" s="6">
        <v>0</v>
      </c>
      <c r="Q21" s="6">
        <v>2100</v>
      </c>
      <c r="R21" s="6"/>
    </row>
    <row r="22" spans="2:18">
      <c r="B22" s="5" t="s">
        <v>93</v>
      </c>
      <c r="C22" s="6">
        <v>0</v>
      </c>
      <c r="D22" s="6">
        <v>0</v>
      </c>
      <c r="E22" s="6">
        <v>0</v>
      </c>
      <c r="F22" s="6">
        <v>0</v>
      </c>
      <c r="G22" s="6">
        <v>0</v>
      </c>
      <c r="H22" s="6">
        <v>0</v>
      </c>
      <c r="I22" s="6">
        <v>20</v>
      </c>
      <c r="J22" s="6">
        <v>0</v>
      </c>
      <c r="K22" s="6">
        <v>0</v>
      </c>
      <c r="L22" s="6">
        <v>1490</v>
      </c>
      <c r="M22" s="6">
        <v>0</v>
      </c>
      <c r="N22" s="6">
        <v>0</v>
      </c>
      <c r="O22" s="6">
        <v>0</v>
      </c>
      <c r="P22" s="6">
        <v>0</v>
      </c>
      <c r="Q22" s="6">
        <v>1520</v>
      </c>
      <c r="R22" s="6"/>
    </row>
    <row r="23" spans="2:18">
      <c r="B23" s="5" t="s">
        <v>94</v>
      </c>
      <c r="C23" s="6">
        <v>0</v>
      </c>
      <c r="D23" s="6">
        <v>0</v>
      </c>
      <c r="E23" s="6">
        <v>0</v>
      </c>
      <c r="F23" s="6">
        <v>0</v>
      </c>
      <c r="G23" s="6">
        <v>0</v>
      </c>
      <c r="H23" s="6">
        <v>0</v>
      </c>
      <c r="I23" s="6">
        <v>140</v>
      </c>
      <c r="J23" s="6">
        <v>10</v>
      </c>
      <c r="K23" s="6">
        <v>120</v>
      </c>
      <c r="L23" s="6">
        <v>0</v>
      </c>
      <c r="M23" s="6">
        <v>0</v>
      </c>
      <c r="N23" s="6">
        <v>0</v>
      </c>
      <c r="O23" s="6">
        <v>0</v>
      </c>
      <c r="P23" s="6">
        <v>0</v>
      </c>
      <c r="Q23" s="6">
        <v>260</v>
      </c>
      <c r="R23" s="6"/>
    </row>
    <row r="24" spans="2:18">
      <c r="B24" s="5"/>
    </row>
    <row r="25" spans="2:18" ht="13">
      <c r="B25" s="3" t="s">
        <v>95</v>
      </c>
      <c r="C25" s="6"/>
      <c r="D25" s="6"/>
      <c r="E25" s="6"/>
      <c r="F25" s="6"/>
      <c r="G25" s="6"/>
      <c r="H25" s="6"/>
      <c r="I25" s="6"/>
      <c r="J25" s="6"/>
      <c r="K25" s="6"/>
      <c r="L25" s="6"/>
      <c r="M25" s="6"/>
      <c r="N25" s="6"/>
      <c r="O25" s="6"/>
      <c r="P25" s="6"/>
      <c r="Q25" s="6"/>
      <c r="R25" s="6"/>
    </row>
    <row r="26" spans="2:18" ht="14.5">
      <c r="B26" s="2806" t="s">
        <v>649</v>
      </c>
      <c r="C26" s="6">
        <v>420</v>
      </c>
      <c r="D26" s="6">
        <v>450</v>
      </c>
      <c r="E26" s="6">
        <v>740</v>
      </c>
      <c r="F26" s="6">
        <v>20</v>
      </c>
      <c r="G26" s="6">
        <v>50</v>
      </c>
      <c r="H26" s="6">
        <v>120</v>
      </c>
      <c r="I26" s="6">
        <v>6500</v>
      </c>
      <c r="J26" s="6">
        <v>220</v>
      </c>
      <c r="K26" s="6">
        <v>190</v>
      </c>
      <c r="L26" s="6">
        <v>70</v>
      </c>
      <c r="M26" s="6">
        <v>80</v>
      </c>
      <c r="N26" s="6">
        <v>10</v>
      </c>
      <c r="O26" s="6" t="s">
        <v>40</v>
      </c>
      <c r="P26" s="6">
        <v>600</v>
      </c>
      <c r="Q26" s="6">
        <v>9460</v>
      </c>
      <c r="R26" s="6"/>
    </row>
    <row r="27" spans="2:18">
      <c r="B27" s="5"/>
    </row>
    <row r="28" spans="2:18" ht="13">
      <c r="B28" s="3" t="s">
        <v>96</v>
      </c>
      <c r="C28" s="6"/>
      <c r="D28" s="6"/>
      <c r="E28" s="6"/>
      <c r="F28" s="6"/>
      <c r="G28" s="6"/>
      <c r="H28" s="6"/>
      <c r="I28" s="6"/>
      <c r="J28" s="6"/>
      <c r="K28" s="6"/>
      <c r="L28" s="6"/>
      <c r="M28" s="6"/>
      <c r="N28" s="6"/>
      <c r="O28" s="6"/>
      <c r="P28" s="6"/>
      <c r="Q28" s="6"/>
      <c r="R28" s="6"/>
    </row>
    <row r="29" spans="2:18">
      <c r="B29" s="5" t="s">
        <v>97</v>
      </c>
      <c r="C29" s="6">
        <v>0</v>
      </c>
      <c r="D29" s="6">
        <v>400</v>
      </c>
      <c r="E29" s="6">
        <v>10</v>
      </c>
      <c r="F29" s="6" t="s">
        <v>40</v>
      </c>
      <c r="G29" s="6">
        <v>30</v>
      </c>
      <c r="H29" s="6">
        <v>170</v>
      </c>
      <c r="I29" s="6">
        <v>70</v>
      </c>
      <c r="J29" s="6">
        <v>0</v>
      </c>
      <c r="K29" s="6" t="s">
        <v>40</v>
      </c>
      <c r="L29" s="6">
        <v>110</v>
      </c>
      <c r="M29" s="6">
        <v>0</v>
      </c>
      <c r="N29" s="6">
        <v>0</v>
      </c>
      <c r="O29" s="6">
        <v>0</v>
      </c>
      <c r="P29" s="6">
        <v>0</v>
      </c>
      <c r="Q29" s="6">
        <v>790</v>
      </c>
      <c r="R29" s="6"/>
    </row>
    <row r="30" spans="2:18">
      <c r="B30" s="5" t="s">
        <v>98</v>
      </c>
      <c r="C30" s="6" t="s">
        <v>40</v>
      </c>
      <c r="D30" s="6">
        <v>10</v>
      </c>
      <c r="E30" s="6">
        <v>30</v>
      </c>
      <c r="F30" s="6">
        <v>10</v>
      </c>
      <c r="G30" s="6">
        <v>40</v>
      </c>
      <c r="H30" s="6" t="s">
        <v>40</v>
      </c>
      <c r="I30" s="6">
        <v>80</v>
      </c>
      <c r="J30" s="6">
        <v>0</v>
      </c>
      <c r="K30" s="6">
        <v>20</v>
      </c>
      <c r="L30" s="6" t="s">
        <v>40</v>
      </c>
      <c r="M30" s="6" t="s">
        <v>40</v>
      </c>
      <c r="N30" s="6">
        <v>0</v>
      </c>
      <c r="O30" s="6">
        <v>0</v>
      </c>
      <c r="P30" s="6">
        <v>10</v>
      </c>
      <c r="Q30" s="6">
        <v>210</v>
      </c>
      <c r="R30" s="6"/>
    </row>
    <row r="31" spans="2:18">
      <c r="B31" s="5"/>
    </row>
    <row r="32" spans="2:18" ht="13">
      <c r="B32" s="3" t="s">
        <v>99</v>
      </c>
      <c r="C32" s="6"/>
      <c r="D32" s="6"/>
      <c r="E32" s="6"/>
      <c r="F32" s="6"/>
      <c r="G32" s="6"/>
      <c r="H32" s="6"/>
      <c r="I32" s="6"/>
      <c r="J32" s="6"/>
      <c r="K32" s="6"/>
      <c r="L32" s="6"/>
      <c r="M32" s="6"/>
      <c r="N32" s="6"/>
      <c r="O32" s="6"/>
      <c r="P32" s="6"/>
      <c r="Q32" s="6"/>
      <c r="R32" s="6"/>
    </row>
    <row r="33" spans="2:18">
      <c r="B33" s="5" t="s">
        <v>100</v>
      </c>
      <c r="C33" s="6">
        <v>0</v>
      </c>
      <c r="D33" s="6">
        <v>0</v>
      </c>
      <c r="E33" s="6">
        <v>0</v>
      </c>
      <c r="F33" s="6">
        <v>0</v>
      </c>
      <c r="G33" s="6">
        <v>0</v>
      </c>
      <c r="H33" s="6">
        <v>0</v>
      </c>
      <c r="I33" s="6">
        <v>200</v>
      </c>
      <c r="J33" s="6">
        <v>0</v>
      </c>
      <c r="K33" s="6">
        <v>0</v>
      </c>
      <c r="L33" s="6">
        <v>0</v>
      </c>
      <c r="M33" s="6">
        <v>10</v>
      </c>
      <c r="N33" s="6">
        <v>0</v>
      </c>
      <c r="O33" s="6">
        <v>0</v>
      </c>
      <c r="P33" s="6">
        <v>0</v>
      </c>
      <c r="Q33" s="6">
        <v>210</v>
      </c>
      <c r="R33" s="6"/>
    </row>
    <row r="34" spans="2:18">
      <c r="B34" s="5" t="s">
        <v>101</v>
      </c>
      <c r="C34" s="6">
        <v>20</v>
      </c>
      <c r="D34" s="6">
        <v>20</v>
      </c>
      <c r="E34" s="6">
        <v>0</v>
      </c>
      <c r="F34" s="6">
        <v>0</v>
      </c>
      <c r="G34" s="6">
        <v>0</v>
      </c>
      <c r="H34" s="6">
        <v>0</v>
      </c>
      <c r="I34" s="6">
        <v>160</v>
      </c>
      <c r="J34" s="6">
        <v>0</v>
      </c>
      <c r="K34" s="6">
        <v>0</v>
      </c>
      <c r="L34" s="6">
        <v>0</v>
      </c>
      <c r="M34" s="6">
        <v>10</v>
      </c>
      <c r="N34" s="6">
        <v>0</v>
      </c>
      <c r="O34" s="6">
        <v>0</v>
      </c>
      <c r="P34" s="6">
        <v>0</v>
      </c>
      <c r="Q34" s="6">
        <v>200</v>
      </c>
      <c r="R34" s="6"/>
    </row>
    <row r="35" spans="2:18">
      <c r="B35" s="5"/>
    </row>
    <row r="36" spans="2:18" ht="13">
      <c r="B36" s="3" t="s">
        <v>102</v>
      </c>
      <c r="C36" s="6"/>
      <c r="D36" s="6"/>
      <c r="E36" s="6"/>
      <c r="F36" s="6"/>
      <c r="G36" s="6"/>
      <c r="H36" s="6"/>
      <c r="I36" s="6"/>
      <c r="J36" s="6"/>
      <c r="K36" s="6"/>
      <c r="L36" s="6"/>
      <c r="M36" s="6"/>
      <c r="N36" s="6"/>
      <c r="O36" s="6"/>
      <c r="P36" s="6"/>
      <c r="Q36" s="6"/>
      <c r="R36" s="6"/>
    </row>
    <row r="37" spans="2:18">
      <c r="B37" s="5" t="s">
        <v>102</v>
      </c>
      <c r="C37" s="6">
        <v>0</v>
      </c>
      <c r="D37" s="6">
        <v>310</v>
      </c>
      <c r="E37" s="6">
        <v>0</v>
      </c>
      <c r="F37" s="6">
        <v>0</v>
      </c>
      <c r="G37" s="6">
        <v>0</v>
      </c>
      <c r="H37" s="6">
        <v>0</v>
      </c>
      <c r="I37" s="6">
        <v>70</v>
      </c>
      <c r="J37" s="6">
        <v>0</v>
      </c>
      <c r="K37" s="6">
        <v>50</v>
      </c>
      <c r="L37" s="6">
        <v>10</v>
      </c>
      <c r="M37" s="6">
        <v>0</v>
      </c>
      <c r="N37" s="6">
        <v>0</v>
      </c>
      <c r="O37" s="6">
        <v>0</v>
      </c>
      <c r="P37" s="6">
        <v>0</v>
      </c>
      <c r="Q37" s="6">
        <v>440</v>
      </c>
      <c r="R37" s="6"/>
    </row>
    <row r="38" spans="2:18">
      <c r="B38" s="5"/>
    </row>
    <row r="39" spans="2:18" ht="13">
      <c r="B39" s="3" t="s">
        <v>103</v>
      </c>
      <c r="C39" s="6"/>
      <c r="D39" s="6"/>
      <c r="E39" s="6"/>
      <c r="F39" s="6"/>
      <c r="G39" s="6"/>
      <c r="H39" s="6"/>
      <c r="I39" s="6"/>
      <c r="J39" s="6"/>
      <c r="K39" s="6"/>
      <c r="L39" s="6"/>
      <c r="M39" s="6"/>
      <c r="N39" s="6"/>
      <c r="O39" s="6"/>
      <c r="P39" s="6"/>
      <c r="Q39" s="6"/>
      <c r="R39" s="6"/>
    </row>
    <row r="40" spans="2:18">
      <c r="B40" s="5" t="s">
        <v>104</v>
      </c>
      <c r="C40" s="6">
        <v>60</v>
      </c>
      <c r="D40" s="6">
        <v>140</v>
      </c>
      <c r="E40" s="6">
        <v>90</v>
      </c>
      <c r="F40" s="6">
        <v>50</v>
      </c>
      <c r="G40" s="6">
        <v>130</v>
      </c>
      <c r="H40" s="6">
        <v>80</v>
      </c>
      <c r="I40" s="6">
        <v>1820</v>
      </c>
      <c r="J40" s="6">
        <v>20</v>
      </c>
      <c r="K40" s="6">
        <v>120</v>
      </c>
      <c r="L40" s="6">
        <v>0</v>
      </c>
      <c r="M40" s="6">
        <v>0</v>
      </c>
      <c r="N40" s="6">
        <v>0</v>
      </c>
      <c r="O40" s="6">
        <v>0</v>
      </c>
      <c r="P40" s="6">
        <v>0</v>
      </c>
      <c r="Q40" s="6">
        <v>2500</v>
      </c>
      <c r="R40" s="6"/>
    </row>
    <row r="41" spans="2:18">
      <c r="B41" s="5" t="s">
        <v>105</v>
      </c>
      <c r="C41" s="6">
        <v>0</v>
      </c>
      <c r="D41" s="6">
        <v>0</v>
      </c>
      <c r="E41" s="6">
        <v>0</v>
      </c>
      <c r="F41" s="6">
        <v>0</v>
      </c>
      <c r="G41" s="6">
        <v>0</v>
      </c>
      <c r="H41" s="6">
        <v>0</v>
      </c>
      <c r="I41" s="6">
        <v>0</v>
      </c>
      <c r="J41" s="6">
        <v>0</v>
      </c>
      <c r="K41" s="6">
        <v>810</v>
      </c>
      <c r="L41" s="6">
        <v>40</v>
      </c>
      <c r="M41" s="6">
        <v>0</v>
      </c>
      <c r="N41" s="6">
        <v>0</v>
      </c>
      <c r="O41" s="6">
        <v>0</v>
      </c>
      <c r="P41" s="6">
        <v>0</v>
      </c>
      <c r="Q41" s="6">
        <v>860</v>
      </c>
      <c r="R41" s="6"/>
    </row>
    <row r="42" spans="2:18">
      <c r="B42" s="5" t="s">
        <v>106</v>
      </c>
      <c r="C42" s="6">
        <v>0</v>
      </c>
      <c r="D42" s="6">
        <v>0</v>
      </c>
      <c r="E42" s="6">
        <v>0</v>
      </c>
      <c r="F42" s="6">
        <v>0</v>
      </c>
      <c r="G42" s="6">
        <v>0</v>
      </c>
      <c r="H42" s="6">
        <v>0</v>
      </c>
      <c r="I42" s="6">
        <v>40</v>
      </c>
      <c r="J42" s="6">
        <v>0</v>
      </c>
      <c r="K42" s="6">
        <v>0</v>
      </c>
      <c r="L42" s="6">
        <v>0</v>
      </c>
      <c r="M42" s="6">
        <v>0</v>
      </c>
      <c r="N42" s="6">
        <v>0</v>
      </c>
      <c r="O42" s="6">
        <v>0</v>
      </c>
      <c r="P42" s="6">
        <v>0</v>
      </c>
      <c r="Q42" s="6">
        <v>40</v>
      </c>
      <c r="R42" s="6"/>
    </row>
    <row r="43" spans="2:18">
      <c r="B43" s="5"/>
    </row>
    <row r="44" spans="2:18" ht="13">
      <c r="B44" s="3" t="s">
        <v>107</v>
      </c>
      <c r="C44" s="6"/>
      <c r="D44" s="6"/>
      <c r="E44" s="6"/>
      <c r="F44" s="6"/>
      <c r="G44" s="6"/>
      <c r="H44" s="6"/>
      <c r="I44" s="6"/>
      <c r="J44" s="6"/>
      <c r="K44" s="6"/>
      <c r="L44" s="6"/>
      <c r="M44" s="6"/>
      <c r="N44" s="6"/>
      <c r="O44" s="6"/>
      <c r="P44" s="6"/>
      <c r="Q44" s="6"/>
      <c r="R44" s="6"/>
    </row>
    <row r="45" spans="2:18">
      <c r="B45" s="5" t="s">
        <v>107</v>
      </c>
      <c r="C45" s="6">
        <v>0</v>
      </c>
      <c r="D45" s="6">
        <v>0</v>
      </c>
      <c r="E45" s="6">
        <v>0</v>
      </c>
      <c r="F45" s="6">
        <v>0</v>
      </c>
      <c r="G45" s="6">
        <v>0</v>
      </c>
      <c r="H45" s="6">
        <v>0</v>
      </c>
      <c r="I45" s="6">
        <v>790</v>
      </c>
      <c r="J45" s="6">
        <v>0</v>
      </c>
      <c r="K45" s="6">
        <v>0</v>
      </c>
      <c r="L45" s="6" t="s">
        <v>40</v>
      </c>
      <c r="M45" s="6">
        <v>50</v>
      </c>
      <c r="N45" s="6" t="s">
        <v>40</v>
      </c>
      <c r="O45" s="6">
        <v>0</v>
      </c>
      <c r="P45" s="6">
        <v>0</v>
      </c>
      <c r="Q45" s="6">
        <v>840</v>
      </c>
      <c r="R45" s="6"/>
    </row>
    <row r="46" spans="2:18">
      <c r="B46" s="5"/>
    </row>
    <row r="47" spans="2:18" ht="13">
      <c r="B47" s="3" t="s">
        <v>108</v>
      </c>
      <c r="C47" s="6"/>
      <c r="D47" s="6"/>
      <c r="E47" s="6"/>
      <c r="F47" s="6"/>
      <c r="G47" s="6"/>
      <c r="H47" s="6"/>
      <c r="I47" s="6"/>
      <c r="J47" s="6"/>
      <c r="K47" s="6"/>
      <c r="L47" s="6"/>
      <c r="M47" s="6"/>
      <c r="N47" s="6"/>
      <c r="O47" s="6"/>
      <c r="P47" s="6"/>
      <c r="Q47" s="6"/>
      <c r="R47" s="6"/>
    </row>
    <row r="48" spans="2:18">
      <c r="B48" s="5" t="s">
        <v>109</v>
      </c>
      <c r="C48" s="6">
        <v>10</v>
      </c>
      <c r="D48" s="6">
        <v>50</v>
      </c>
      <c r="E48" s="6" t="s">
        <v>40</v>
      </c>
      <c r="F48" s="6">
        <v>0</v>
      </c>
      <c r="G48" s="6">
        <v>0</v>
      </c>
      <c r="H48" s="6">
        <v>0</v>
      </c>
      <c r="I48" s="6">
        <v>1710</v>
      </c>
      <c r="J48" s="6">
        <v>0</v>
      </c>
      <c r="K48" s="6" t="s">
        <v>40</v>
      </c>
      <c r="L48" s="6">
        <v>0</v>
      </c>
      <c r="M48" s="6">
        <v>10</v>
      </c>
      <c r="N48" s="6" t="s">
        <v>40</v>
      </c>
      <c r="O48" s="6">
        <v>0</v>
      </c>
      <c r="P48" s="6">
        <v>0</v>
      </c>
      <c r="Q48" s="6">
        <v>1780</v>
      </c>
      <c r="R48" s="6"/>
    </row>
    <row r="49" spans="2:18">
      <c r="B49" s="5"/>
    </row>
    <row r="50" spans="2:18" ht="13">
      <c r="B50" s="3" t="s">
        <v>110</v>
      </c>
      <c r="C50" s="6"/>
      <c r="D50" s="6"/>
      <c r="E50" s="6"/>
      <c r="F50" s="6"/>
      <c r="G50" s="6"/>
      <c r="H50" s="6"/>
      <c r="I50" s="6"/>
      <c r="J50" s="6"/>
      <c r="K50" s="6"/>
      <c r="L50" s="6"/>
      <c r="M50" s="6"/>
      <c r="N50" s="6"/>
      <c r="O50" s="6"/>
      <c r="P50" s="6"/>
      <c r="Q50" s="6"/>
      <c r="R50" s="6"/>
    </row>
    <row r="51" spans="2:18">
      <c r="B51" s="5" t="s">
        <v>111</v>
      </c>
      <c r="C51" s="6">
        <v>220</v>
      </c>
      <c r="D51" s="6">
        <v>1580</v>
      </c>
      <c r="E51" s="6">
        <v>2050</v>
      </c>
      <c r="F51" s="6">
        <v>1580</v>
      </c>
      <c r="G51" s="6">
        <v>2330</v>
      </c>
      <c r="H51" s="6">
        <v>3570</v>
      </c>
      <c r="I51" s="6">
        <v>3710</v>
      </c>
      <c r="J51" s="6">
        <v>8200</v>
      </c>
      <c r="K51" s="6">
        <v>8370</v>
      </c>
      <c r="L51" s="6">
        <v>730</v>
      </c>
      <c r="M51" s="6">
        <v>3500</v>
      </c>
      <c r="N51" s="6">
        <v>910</v>
      </c>
      <c r="O51" s="6">
        <v>720</v>
      </c>
      <c r="P51" s="6">
        <v>220</v>
      </c>
      <c r="Q51" s="6">
        <v>37700</v>
      </c>
      <c r="R51" s="6"/>
    </row>
    <row r="52" spans="2:18">
      <c r="B52" s="5" t="s">
        <v>112</v>
      </c>
      <c r="C52" s="6">
        <v>0</v>
      </c>
      <c r="D52" s="6">
        <v>0</v>
      </c>
      <c r="E52" s="6">
        <v>0</v>
      </c>
      <c r="F52" s="6" t="s">
        <v>40</v>
      </c>
      <c r="G52" s="6">
        <v>0</v>
      </c>
      <c r="H52" s="6">
        <v>10</v>
      </c>
      <c r="I52" s="6" t="s">
        <v>40</v>
      </c>
      <c r="J52" s="6">
        <v>1700</v>
      </c>
      <c r="K52" s="6">
        <v>2670</v>
      </c>
      <c r="L52" s="6">
        <v>0</v>
      </c>
      <c r="M52" s="6">
        <v>0</v>
      </c>
      <c r="N52" s="6">
        <v>0</v>
      </c>
      <c r="O52" s="6">
        <v>0</v>
      </c>
      <c r="P52" s="6">
        <v>0</v>
      </c>
      <c r="Q52" s="6">
        <v>4380</v>
      </c>
      <c r="R52" s="6"/>
    </row>
    <row r="53" spans="2:18">
      <c r="B53" s="5" t="s">
        <v>786</v>
      </c>
      <c r="C53" s="6">
        <v>0</v>
      </c>
      <c r="D53" s="6">
        <v>0</v>
      </c>
      <c r="E53" s="6">
        <v>0</v>
      </c>
      <c r="F53" s="6">
        <v>0</v>
      </c>
      <c r="G53" s="6">
        <v>60</v>
      </c>
      <c r="H53" s="6">
        <v>0</v>
      </c>
      <c r="I53" s="6">
        <v>0</v>
      </c>
      <c r="J53" s="6">
        <v>0</v>
      </c>
      <c r="K53" s="6">
        <v>0</v>
      </c>
      <c r="L53" s="6">
        <v>380</v>
      </c>
      <c r="M53" s="6">
        <v>0</v>
      </c>
      <c r="N53" s="6">
        <v>0</v>
      </c>
      <c r="O53" s="6">
        <v>0</v>
      </c>
      <c r="P53" s="6">
        <v>0</v>
      </c>
      <c r="Q53" s="6">
        <v>440</v>
      </c>
      <c r="R53" s="6"/>
    </row>
    <row r="54" spans="2:18">
      <c r="B54" s="5" t="s">
        <v>113</v>
      </c>
      <c r="C54" s="6" t="s">
        <v>40</v>
      </c>
      <c r="D54" s="6">
        <v>140</v>
      </c>
      <c r="E54" s="6">
        <v>20</v>
      </c>
      <c r="F54" s="6">
        <v>220</v>
      </c>
      <c r="G54" s="6">
        <v>210</v>
      </c>
      <c r="H54" s="6">
        <v>220</v>
      </c>
      <c r="I54" s="6">
        <v>200</v>
      </c>
      <c r="J54" s="6">
        <v>460</v>
      </c>
      <c r="K54" s="6">
        <v>8660</v>
      </c>
      <c r="L54" s="6">
        <v>20</v>
      </c>
      <c r="M54" s="6">
        <v>510</v>
      </c>
      <c r="N54" s="6" t="s">
        <v>40</v>
      </c>
      <c r="O54" s="6">
        <v>40</v>
      </c>
      <c r="P54" s="6">
        <v>10</v>
      </c>
      <c r="Q54" s="6">
        <v>10700</v>
      </c>
      <c r="R54" s="6"/>
    </row>
    <row r="55" spans="2:18">
      <c r="B55" s="5" t="s">
        <v>114</v>
      </c>
      <c r="C55" s="6">
        <v>0</v>
      </c>
      <c r="D55" s="6">
        <v>0</v>
      </c>
      <c r="E55" s="6">
        <v>0</v>
      </c>
      <c r="F55" s="6">
        <v>0</v>
      </c>
      <c r="G55" s="6">
        <v>0</v>
      </c>
      <c r="H55" s="6">
        <v>0</v>
      </c>
      <c r="I55" s="6">
        <v>0</v>
      </c>
      <c r="J55" s="6">
        <v>0</v>
      </c>
      <c r="K55" s="6">
        <v>0</v>
      </c>
      <c r="L55" s="6">
        <v>0</v>
      </c>
      <c r="M55" s="6">
        <v>0</v>
      </c>
      <c r="N55" s="6">
        <v>0</v>
      </c>
      <c r="O55" s="6">
        <v>0</v>
      </c>
      <c r="P55" s="6">
        <v>1830</v>
      </c>
      <c r="Q55" s="6">
        <v>1830</v>
      </c>
      <c r="R55" s="6"/>
    </row>
    <row r="56" spans="2:18">
      <c r="B56" s="5" t="s">
        <v>115</v>
      </c>
      <c r="C56" s="6">
        <v>0</v>
      </c>
      <c r="D56" s="6">
        <v>150</v>
      </c>
      <c r="E56" s="6">
        <v>0</v>
      </c>
      <c r="F56" s="6">
        <v>10</v>
      </c>
      <c r="G56" s="6">
        <v>0</v>
      </c>
      <c r="H56" s="6">
        <v>0</v>
      </c>
      <c r="I56" s="6" t="s">
        <v>40</v>
      </c>
      <c r="J56" s="6" t="s">
        <v>40</v>
      </c>
      <c r="K56" s="6">
        <v>1500</v>
      </c>
      <c r="L56" s="6">
        <v>0</v>
      </c>
      <c r="M56" s="6">
        <v>90</v>
      </c>
      <c r="N56" s="6">
        <v>0</v>
      </c>
      <c r="O56" s="6">
        <v>20</v>
      </c>
      <c r="P56" s="6">
        <v>0</v>
      </c>
      <c r="Q56" s="6">
        <v>1790</v>
      </c>
      <c r="R56" s="6"/>
    </row>
    <row r="57" spans="2:18">
      <c r="B57" s="5" t="s">
        <v>116</v>
      </c>
      <c r="C57" s="6">
        <v>0</v>
      </c>
      <c r="D57" s="6">
        <v>0</v>
      </c>
      <c r="E57" s="6">
        <v>0</v>
      </c>
      <c r="F57" s="6">
        <v>0</v>
      </c>
      <c r="G57" s="6">
        <v>0</v>
      </c>
      <c r="H57" s="6" t="s">
        <v>40</v>
      </c>
      <c r="I57" s="6">
        <v>0</v>
      </c>
      <c r="J57" s="6">
        <v>0</v>
      </c>
      <c r="K57" s="6">
        <v>840</v>
      </c>
      <c r="L57" s="6">
        <v>0</v>
      </c>
      <c r="M57" s="6">
        <v>0</v>
      </c>
      <c r="N57" s="6">
        <v>0</v>
      </c>
      <c r="O57" s="6" t="s">
        <v>40</v>
      </c>
      <c r="P57" s="6">
        <v>0</v>
      </c>
      <c r="Q57" s="6">
        <v>840</v>
      </c>
      <c r="R57" s="6"/>
    </row>
    <row r="58" spans="2:18">
      <c r="B58" s="5"/>
    </row>
    <row r="59" spans="2:18" ht="13">
      <c r="B59" s="3" t="s">
        <v>62</v>
      </c>
      <c r="C59" s="6"/>
      <c r="D59" s="6"/>
      <c r="E59" s="6"/>
      <c r="F59" s="6"/>
      <c r="G59" s="6"/>
      <c r="H59" s="6"/>
      <c r="I59" s="6"/>
      <c r="J59" s="6"/>
      <c r="K59" s="6"/>
      <c r="L59" s="6"/>
      <c r="M59" s="6"/>
      <c r="N59" s="6"/>
      <c r="O59" s="6"/>
      <c r="P59" s="6"/>
      <c r="Q59" s="6"/>
      <c r="R59" s="6"/>
    </row>
    <row r="60" spans="2:18">
      <c r="B60" s="5" t="s">
        <v>117</v>
      </c>
      <c r="C60" s="6">
        <v>10</v>
      </c>
      <c r="D60" s="6">
        <v>20</v>
      </c>
      <c r="E60" s="6">
        <v>20</v>
      </c>
      <c r="F60" s="6">
        <v>10</v>
      </c>
      <c r="G60" s="6">
        <v>20</v>
      </c>
      <c r="H60" s="6">
        <v>10</v>
      </c>
      <c r="I60" s="6">
        <v>2320</v>
      </c>
      <c r="J60" s="6">
        <v>120</v>
      </c>
      <c r="K60" s="6">
        <v>10</v>
      </c>
      <c r="L60" s="6" t="s">
        <v>40</v>
      </c>
      <c r="M60" s="6">
        <v>10</v>
      </c>
      <c r="N60" s="6">
        <v>0</v>
      </c>
      <c r="O60" s="6">
        <v>160</v>
      </c>
      <c r="P60" s="6">
        <v>0</v>
      </c>
      <c r="Q60" s="6">
        <v>2690</v>
      </c>
      <c r="R60" s="6"/>
    </row>
    <row r="61" spans="2:18">
      <c r="B61" s="5"/>
    </row>
    <row r="62" spans="2:18" ht="13">
      <c r="B62" s="3" t="s">
        <v>118</v>
      </c>
      <c r="C62" s="6"/>
      <c r="D62" s="6"/>
      <c r="E62" s="6"/>
      <c r="F62" s="6"/>
      <c r="G62" s="6"/>
      <c r="H62" s="6"/>
      <c r="I62" s="6"/>
      <c r="J62" s="6"/>
      <c r="K62" s="6"/>
      <c r="L62" s="6"/>
      <c r="M62" s="6"/>
      <c r="N62" s="6"/>
      <c r="O62" s="6"/>
      <c r="P62" s="6"/>
      <c r="Q62" s="6"/>
      <c r="R62" s="6"/>
    </row>
    <row r="63" spans="2:18">
      <c r="B63" s="5" t="s">
        <v>119</v>
      </c>
      <c r="C63" s="6">
        <v>570</v>
      </c>
      <c r="D63" s="6">
        <v>930</v>
      </c>
      <c r="E63" s="6">
        <v>1120</v>
      </c>
      <c r="F63" s="6">
        <v>220</v>
      </c>
      <c r="G63" s="6">
        <v>480</v>
      </c>
      <c r="H63" s="6">
        <v>70</v>
      </c>
      <c r="I63" s="6">
        <v>2170</v>
      </c>
      <c r="J63" s="6">
        <v>0</v>
      </c>
      <c r="K63" s="6">
        <v>140</v>
      </c>
      <c r="L63" s="6">
        <v>0</v>
      </c>
      <c r="M63" s="6">
        <v>0</v>
      </c>
      <c r="N63" s="6">
        <v>0</v>
      </c>
      <c r="O63" s="6">
        <v>0</v>
      </c>
      <c r="P63" s="6">
        <v>10</v>
      </c>
      <c r="Q63" s="6">
        <v>5700</v>
      </c>
      <c r="R63" s="6"/>
    </row>
    <row r="64" spans="2:18">
      <c r="B64" s="5" t="s">
        <v>120</v>
      </c>
      <c r="C64" s="6">
        <v>210</v>
      </c>
      <c r="D64" s="6">
        <v>200</v>
      </c>
      <c r="E64" s="6">
        <v>370</v>
      </c>
      <c r="F64" s="6">
        <v>60</v>
      </c>
      <c r="G64" s="6">
        <v>570</v>
      </c>
      <c r="H64" s="6" t="s">
        <v>40</v>
      </c>
      <c r="I64" s="6">
        <v>310</v>
      </c>
      <c r="J64" s="6">
        <v>0</v>
      </c>
      <c r="K64" s="6">
        <v>80</v>
      </c>
      <c r="L64" s="6">
        <v>0</v>
      </c>
      <c r="M64" s="6">
        <v>0</v>
      </c>
      <c r="N64" s="6">
        <v>0</v>
      </c>
      <c r="O64" s="6">
        <v>0</v>
      </c>
      <c r="P64" s="6" t="s">
        <v>40</v>
      </c>
      <c r="Q64" s="6">
        <v>1820</v>
      </c>
      <c r="R64" s="6"/>
    </row>
    <row r="65" spans="2:18">
      <c r="B65" s="5" t="s">
        <v>121</v>
      </c>
      <c r="C65" s="6" t="s">
        <v>40</v>
      </c>
      <c r="D65" s="6" t="s">
        <v>40</v>
      </c>
      <c r="E65" s="6" t="s">
        <v>40</v>
      </c>
      <c r="F65" s="6" t="s">
        <v>40</v>
      </c>
      <c r="G65" s="6">
        <v>100</v>
      </c>
      <c r="H65" s="6">
        <v>0</v>
      </c>
      <c r="I65" s="6">
        <v>110</v>
      </c>
      <c r="J65" s="6">
        <v>0</v>
      </c>
      <c r="K65" s="6" t="s">
        <v>40</v>
      </c>
      <c r="L65" s="6">
        <v>0</v>
      </c>
      <c r="M65" s="6">
        <v>0</v>
      </c>
      <c r="N65" s="6">
        <v>0</v>
      </c>
      <c r="O65" s="6">
        <v>0</v>
      </c>
      <c r="P65" s="6">
        <v>0</v>
      </c>
      <c r="Q65" s="6">
        <v>210</v>
      </c>
      <c r="R65" s="6"/>
    </row>
    <row r="66" spans="2:18">
      <c r="B66" s="5" t="s">
        <v>122</v>
      </c>
      <c r="C66" s="6" t="s">
        <v>40</v>
      </c>
      <c r="D66" s="6">
        <v>10</v>
      </c>
      <c r="E66" s="6">
        <v>10</v>
      </c>
      <c r="F66" s="6" t="s">
        <v>40</v>
      </c>
      <c r="G66" s="6">
        <v>60</v>
      </c>
      <c r="H66" s="6">
        <v>0</v>
      </c>
      <c r="I66" s="6">
        <v>40</v>
      </c>
      <c r="J66" s="6">
        <v>0</v>
      </c>
      <c r="K66" s="6">
        <v>0</v>
      </c>
      <c r="L66" s="6">
        <v>0</v>
      </c>
      <c r="M66" s="6">
        <v>0</v>
      </c>
      <c r="N66" s="6">
        <v>0</v>
      </c>
      <c r="O66" s="6">
        <v>0</v>
      </c>
      <c r="P66" s="6">
        <v>0</v>
      </c>
      <c r="Q66" s="6">
        <v>130</v>
      </c>
      <c r="R66" s="6"/>
    </row>
    <row r="67" spans="2:18">
      <c r="B67" s="5" t="s">
        <v>123</v>
      </c>
      <c r="C67" s="6">
        <v>0</v>
      </c>
      <c r="D67" s="6">
        <v>0</v>
      </c>
      <c r="E67" s="6">
        <v>0</v>
      </c>
      <c r="F67" s="6">
        <v>10</v>
      </c>
      <c r="G67" s="6">
        <v>70</v>
      </c>
      <c r="H67" s="6">
        <v>0</v>
      </c>
      <c r="I67" s="6">
        <v>0</v>
      </c>
      <c r="J67" s="6">
        <v>0</v>
      </c>
      <c r="K67" s="6">
        <v>0</v>
      </c>
      <c r="L67" s="6">
        <v>0</v>
      </c>
      <c r="M67" s="6">
        <v>0</v>
      </c>
      <c r="N67" s="6">
        <v>0</v>
      </c>
      <c r="O67" s="6">
        <v>0</v>
      </c>
      <c r="P67" s="6">
        <v>0</v>
      </c>
      <c r="Q67" s="6">
        <v>70</v>
      </c>
      <c r="R67" s="6"/>
    </row>
    <row r="68" spans="2:18">
      <c r="B68" s="5"/>
    </row>
    <row r="69" spans="2:18" ht="13">
      <c r="B69" s="3" t="s">
        <v>125</v>
      </c>
      <c r="C69" s="6"/>
      <c r="D69" s="6"/>
      <c r="E69" s="6"/>
      <c r="F69" s="6"/>
      <c r="G69" s="6"/>
      <c r="H69" s="6"/>
      <c r="I69" s="6"/>
      <c r="J69" s="6"/>
      <c r="K69" s="6"/>
      <c r="L69" s="6"/>
      <c r="M69" s="6"/>
      <c r="N69" s="6"/>
      <c r="O69" s="6"/>
      <c r="P69" s="6"/>
      <c r="Q69" s="6"/>
      <c r="R69" s="6"/>
    </row>
    <row r="70" spans="2:18">
      <c r="B70" s="5" t="s">
        <v>126</v>
      </c>
      <c r="C70" s="6">
        <v>200</v>
      </c>
      <c r="D70" s="6">
        <v>290</v>
      </c>
      <c r="E70" s="6">
        <v>650</v>
      </c>
      <c r="F70" s="6">
        <v>80</v>
      </c>
      <c r="G70" s="6">
        <v>220</v>
      </c>
      <c r="H70" s="6">
        <v>180</v>
      </c>
      <c r="I70" s="6">
        <v>2490</v>
      </c>
      <c r="J70" s="6">
        <v>330</v>
      </c>
      <c r="K70" s="6">
        <v>940</v>
      </c>
      <c r="L70" s="6">
        <v>20</v>
      </c>
      <c r="M70" s="6">
        <v>20</v>
      </c>
      <c r="N70" s="6">
        <v>0</v>
      </c>
      <c r="O70" s="6">
        <v>0</v>
      </c>
      <c r="P70" s="6">
        <v>0</v>
      </c>
      <c r="Q70" s="6">
        <v>5410</v>
      </c>
      <c r="R70" s="6"/>
    </row>
    <row r="71" spans="2:18">
      <c r="B71" s="5" t="s">
        <v>127</v>
      </c>
      <c r="C71" s="6">
        <v>40</v>
      </c>
      <c r="D71" s="6">
        <v>280</v>
      </c>
      <c r="E71" s="6">
        <v>210</v>
      </c>
      <c r="F71" s="6">
        <v>80</v>
      </c>
      <c r="G71" s="6">
        <v>270</v>
      </c>
      <c r="H71" s="6">
        <v>150</v>
      </c>
      <c r="I71" s="6">
        <v>110</v>
      </c>
      <c r="J71" s="6">
        <v>680</v>
      </c>
      <c r="K71" s="6">
        <v>420</v>
      </c>
      <c r="L71" s="6">
        <v>320</v>
      </c>
      <c r="M71" s="6">
        <v>130</v>
      </c>
      <c r="N71" s="6">
        <v>0</v>
      </c>
      <c r="O71" s="6">
        <v>0</v>
      </c>
      <c r="P71" s="6">
        <v>0</v>
      </c>
      <c r="Q71" s="6">
        <v>2680</v>
      </c>
      <c r="R71" s="6"/>
    </row>
    <row r="72" spans="2:18">
      <c r="B72" s="5" t="s">
        <v>128</v>
      </c>
      <c r="C72" s="6">
        <v>0</v>
      </c>
      <c r="D72" s="6">
        <v>0</v>
      </c>
      <c r="E72" s="6">
        <v>10</v>
      </c>
      <c r="F72" s="6">
        <v>0</v>
      </c>
      <c r="G72" s="6">
        <v>0</v>
      </c>
      <c r="H72" s="6">
        <v>460</v>
      </c>
      <c r="I72" s="6">
        <v>0</v>
      </c>
      <c r="J72" s="6">
        <v>0</v>
      </c>
      <c r="K72" s="6">
        <v>150</v>
      </c>
      <c r="L72" s="6">
        <v>0</v>
      </c>
      <c r="M72" s="6">
        <v>0</v>
      </c>
      <c r="N72" s="6">
        <v>0</v>
      </c>
      <c r="O72" s="6">
        <v>0</v>
      </c>
      <c r="P72" s="6">
        <v>0</v>
      </c>
      <c r="Q72" s="6">
        <v>610</v>
      </c>
      <c r="R72" s="6"/>
    </row>
    <row r="73" spans="2:18">
      <c r="B73" s="5" t="s">
        <v>129</v>
      </c>
      <c r="C73" s="6">
        <v>310</v>
      </c>
      <c r="D73" s="6">
        <v>870</v>
      </c>
      <c r="E73" s="6">
        <v>230</v>
      </c>
      <c r="F73" s="6">
        <v>70</v>
      </c>
      <c r="G73" s="6">
        <v>150</v>
      </c>
      <c r="H73" s="6">
        <v>60</v>
      </c>
      <c r="I73" s="6" t="s">
        <v>40</v>
      </c>
      <c r="J73" s="6">
        <v>200</v>
      </c>
      <c r="K73" s="6">
        <v>280</v>
      </c>
      <c r="L73" s="6">
        <v>10</v>
      </c>
      <c r="M73" s="6">
        <v>0</v>
      </c>
      <c r="N73" s="6">
        <v>0</v>
      </c>
      <c r="O73" s="6">
        <v>0</v>
      </c>
      <c r="P73" s="6">
        <v>0</v>
      </c>
      <c r="Q73" s="6">
        <v>2180</v>
      </c>
      <c r="R73" s="6"/>
    </row>
    <row r="74" spans="2:18">
      <c r="B74" s="5" t="s">
        <v>130</v>
      </c>
      <c r="C74" s="6">
        <v>0</v>
      </c>
      <c r="D74" s="6">
        <v>0</v>
      </c>
      <c r="E74" s="6">
        <v>0</v>
      </c>
      <c r="F74" s="6">
        <v>0</v>
      </c>
      <c r="G74" s="6">
        <v>0</v>
      </c>
      <c r="H74" s="6">
        <v>0</v>
      </c>
      <c r="I74" s="6">
        <v>0</v>
      </c>
      <c r="J74" s="6">
        <v>170</v>
      </c>
      <c r="K74" s="6">
        <v>0</v>
      </c>
      <c r="L74" s="6">
        <v>0</v>
      </c>
      <c r="M74" s="6">
        <v>0</v>
      </c>
      <c r="N74" s="6">
        <v>0</v>
      </c>
      <c r="O74" s="6">
        <v>0</v>
      </c>
      <c r="P74" s="6">
        <v>0</v>
      </c>
      <c r="Q74" s="6">
        <v>170</v>
      </c>
      <c r="R74" s="6"/>
    </row>
    <row r="75" spans="2:18">
      <c r="B75" s="5"/>
    </row>
    <row r="76" spans="2:18" ht="13">
      <c r="B76" s="3" t="s">
        <v>124</v>
      </c>
      <c r="C76" s="6"/>
      <c r="D76" s="6"/>
      <c r="E76" s="6"/>
      <c r="F76" s="6"/>
      <c r="G76" s="6"/>
      <c r="H76" s="6"/>
      <c r="I76" s="6"/>
      <c r="J76" s="6"/>
      <c r="K76" s="6"/>
      <c r="L76" s="6"/>
      <c r="M76" s="6"/>
      <c r="N76" s="6"/>
      <c r="O76" s="6"/>
      <c r="P76" s="6"/>
      <c r="Q76" s="6"/>
      <c r="R76" s="6"/>
    </row>
    <row r="77" spans="2:18">
      <c r="B77" s="5" t="s">
        <v>124</v>
      </c>
      <c r="C77" s="6">
        <v>0</v>
      </c>
      <c r="D77" s="6">
        <v>0</v>
      </c>
      <c r="E77" s="6">
        <v>0</v>
      </c>
      <c r="F77" s="6">
        <v>0</v>
      </c>
      <c r="G77" s="6">
        <v>0</v>
      </c>
      <c r="H77" s="6">
        <v>0</v>
      </c>
      <c r="I77" s="6">
        <v>0</v>
      </c>
      <c r="J77" s="6">
        <v>0</v>
      </c>
      <c r="K77" s="6">
        <v>0</v>
      </c>
      <c r="L77" s="6">
        <v>110</v>
      </c>
      <c r="M77" s="6">
        <v>0</v>
      </c>
      <c r="N77" s="6">
        <v>0</v>
      </c>
      <c r="O77" s="6">
        <v>0</v>
      </c>
      <c r="P77" s="6">
        <v>0</v>
      </c>
      <c r="Q77" s="6">
        <v>110</v>
      </c>
      <c r="R77" s="6"/>
    </row>
    <row r="78" spans="2:18">
      <c r="B78" s="5"/>
    </row>
    <row r="79" spans="2:18" ht="13">
      <c r="B79" s="3" t="s">
        <v>133</v>
      </c>
      <c r="C79" s="6"/>
      <c r="D79" s="6"/>
      <c r="E79" s="6"/>
      <c r="F79" s="6"/>
      <c r="G79" s="6"/>
      <c r="H79" s="6"/>
      <c r="I79" s="6"/>
      <c r="J79" s="6"/>
      <c r="K79" s="6"/>
      <c r="L79" s="6"/>
      <c r="M79" s="6"/>
      <c r="N79" s="6"/>
      <c r="O79" s="6"/>
      <c r="P79" s="6"/>
      <c r="Q79" s="6"/>
      <c r="R79" s="6"/>
    </row>
    <row r="80" spans="2:18">
      <c r="B80" s="5" t="s">
        <v>133</v>
      </c>
      <c r="C80" s="6">
        <v>10</v>
      </c>
      <c r="D80" s="6">
        <v>50</v>
      </c>
      <c r="E80" s="6">
        <v>300</v>
      </c>
      <c r="F80" s="6">
        <v>40</v>
      </c>
      <c r="G80" s="6">
        <v>120</v>
      </c>
      <c r="H80" s="6">
        <v>60</v>
      </c>
      <c r="I80" s="6">
        <v>470</v>
      </c>
      <c r="J80" s="6">
        <v>10</v>
      </c>
      <c r="K80" s="6">
        <v>50</v>
      </c>
      <c r="L80" s="6">
        <v>140</v>
      </c>
      <c r="M80" s="6">
        <v>0</v>
      </c>
      <c r="N80" s="6">
        <v>80</v>
      </c>
      <c r="O80" s="6">
        <v>0</v>
      </c>
      <c r="P80" s="6">
        <v>0</v>
      </c>
      <c r="Q80" s="6">
        <v>1310</v>
      </c>
      <c r="R80" s="6"/>
    </row>
    <row r="81" spans="2:18">
      <c r="B81" s="5"/>
    </row>
    <row r="82" spans="2:18" ht="13">
      <c r="B82" s="3" t="s">
        <v>131</v>
      </c>
      <c r="C82" s="6"/>
      <c r="D82" s="6"/>
      <c r="E82" s="6"/>
      <c r="F82" s="6"/>
      <c r="G82" s="6"/>
      <c r="H82" s="6"/>
      <c r="I82" s="6"/>
      <c r="J82" s="6"/>
      <c r="K82" s="6"/>
      <c r="L82" s="6"/>
      <c r="M82" s="6"/>
      <c r="N82" s="6"/>
      <c r="O82" s="6"/>
      <c r="P82" s="6"/>
      <c r="Q82" s="6"/>
      <c r="R82" s="6"/>
    </row>
    <row r="83" spans="2:18" ht="14.5">
      <c r="B83" s="2806" t="s">
        <v>648</v>
      </c>
      <c r="C83" s="6">
        <v>0</v>
      </c>
      <c r="D83" s="6">
        <v>0</v>
      </c>
      <c r="E83" s="6">
        <v>0</v>
      </c>
      <c r="F83" s="6">
        <v>0</v>
      </c>
      <c r="G83" s="6">
        <v>0</v>
      </c>
      <c r="H83" s="6">
        <v>0</v>
      </c>
      <c r="I83" s="6">
        <v>4090</v>
      </c>
      <c r="J83" s="6">
        <v>280</v>
      </c>
      <c r="K83" s="6">
        <v>0</v>
      </c>
      <c r="L83" s="6">
        <v>0</v>
      </c>
      <c r="M83" s="6">
        <v>970</v>
      </c>
      <c r="N83" s="6">
        <v>0</v>
      </c>
      <c r="O83" s="6">
        <v>2140</v>
      </c>
      <c r="P83" s="6">
        <v>0</v>
      </c>
      <c r="Q83" s="6">
        <v>7470</v>
      </c>
      <c r="R83" s="6"/>
    </row>
    <row r="84" spans="2:18" ht="14.5">
      <c r="B84" s="2806" t="s">
        <v>647</v>
      </c>
      <c r="C84" s="6">
        <v>0</v>
      </c>
      <c r="D84" s="6">
        <v>0</v>
      </c>
      <c r="E84" s="6">
        <v>0</v>
      </c>
      <c r="F84" s="6">
        <v>0</v>
      </c>
      <c r="G84" s="6">
        <v>0</v>
      </c>
      <c r="H84" s="6">
        <v>0</v>
      </c>
      <c r="I84" s="6">
        <v>170</v>
      </c>
      <c r="J84" s="6">
        <v>770</v>
      </c>
      <c r="K84" s="6">
        <v>0</v>
      </c>
      <c r="L84" s="6">
        <v>0</v>
      </c>
      <c r="M84" s="6">
        <v>0</v>
      </c>
      <c r="N84" s="6">
        <v>0</v>
      </c>
      <c r="O84" s="6">
        <v>130</v>
      </c>
      <c r="P84" s="6">
        <v>0</v>
      </c>
      <c r="Q84" s="6">
        <v>1080</v>
      </c>
      <c r="R84" s="6"/>
    </row>
    <row r="85" spans="2:18">
      <c r="B85" s="5" t="s">
        <v>132</v>
      </c>
      <c r="C85" s="6">
        <v>0</v>
      </c>
      <c r="D85" s="6">
        <v>0</v>
      </c>
      <c r="E85" s="6">
        <v>0</v>
      </c>
      <c r="F85" s="6">
        <v>0</v>
      </c>
      <c r="G85" s="6">
        <v>0</v>
      </c>
      <c r="H85" s="6">
        <v>0</v>
      </c>
      <c r="I85" s="6">
        <v>0</v>
      </c>
      <c r="J85" s="6">
        <v>90</v>
      </c>
      <c r="K85" s="6">
        <v>0</v>
      </c>
      <c r="L85" s="6">
        <v>0</v>
      </c>
      <c r="M85" s="6">
        <v>0</v>
      </c>
      <c r="N85" s="6">
        <v>0</v>
      </c>
      <c r="O85" s="6">
        <v>0</v>
      </c>
      <c r="P85" s="6">
        <v>0</v>
      </c>
      <c r="Q85" s="6">
        <v>90</v>
      </c>
      <c r="R85" s="6"/>
    </row>
    <row r="86" spans="2:18">
      <c r="B86" s="5"/>
    </row>
    <row r="87" spans="2:18" ht="13">
      <c r="B87" s="3" t="s">
        <v>134</v>
      </c>
      <c r="C87" s="6"/>
      <c r="D87" s="6"/>
      <c r="E87" s="6"/>
      <c r="F87" s="6"/>
      <c r="G87" s="6"/>
      <c r="H87" s="6"/>
      <c r="I87" s="6"/>
      <c r="J87" s="6"/>
      <c r="K87" s="6"/>
      <c r="L87" s="6"/>
      <c r="M87" s="6"/>
      <c r="N87" s="6"/>
      <c r="O87" s="6"/>
      <c r="P87" s="6"/>
      <c r="Q87" s="6"/>
      <c r="R87" s="6"/>
    </row>
    <row r="88" spans="2:18">
      <c r="B88" s="5" t="s">
        <v>135</v>
      </c>
      <c r="C88" s="6">
        <v>0</v>
      </c>
      <c r="D88" s="6">
        <v>30</v>
      </c>
      <c r="E88" s="6">
        <v>1040</v>
      </c>
      <c r="F88" s="6">
        <v>0</v>
      </c>
      <c r="G88" s="6">
        <v>0</v>
      </c>
      <c r="H88" s="6">
        <v>0</v>
      </c>
      <c r="I88" s="6">
        <v>2440</v>
      </c>
      <c r="J88" s="6">
        <v>10</v>
      </c>
      <c r="K88" s="6">
        <v>0</v>
      </c>
      <c r="L88" s="6">
        <v>0</v>
      </c>
      <c r="M88" s="6">
        <v>0</v>
      </c>
      <c r="N88" s="6">
        <v>0</v>
      </c>
      <c r="O88" s="6">
        <v>0</v>
      </c>
      <c r="P88" s="6">
        <v>0</v>
      </c>
      <c r="Q88" s="6">
        <v>3520</v>
      </c>
      <c r="R88" s="6"/>
    </row>
    <row r="89" spans="2:18">
      <c r="B89" s="5" t="s">
        <v>136</v>
      </c>
      <c r="C89" s="6">
        <v>0</v>
      </c>
      <c r="D89" s="6">
        <v>0</v>
      </c>
      <c r="E89" s="6">
        <v>0</v>
      </c>
      <c r="F89" s="6">
        <v>0</v>
      </c>
      <c r="G89" s="6">
        <v>0</v>
      </c>
      <c r="H89" s="6">
        <v>320</v>
      </c>
      <c r="I89" s="6">
        <v>1000</v>
      </c>
      <c r="J89" s="6">
        <v>0</v>
      </c>
      <c r="K89" s="6">
        <v>0</v>
      </c>
      <c r="L89" s="6">
        <v>0</v>
      </c>
      <c r="M89" s="6">
        <v>0</v>
      </c>
      <c r="N89" s="6">
        <v>0</v>
      </c>
      <c r="O89" s="6">
        <v>0</v>
      </c>
      <c r="P89" s="6">
        <v>0</v>
      </c>
      <c r="Q89" s="6">
        <v>1330</v>
      </c>
      <c r="R89" s="6"/>
    </row>
    <row r="90" spans="2:18">
      <c r="B90" s="5" t="s">
        <v>137</v>
      </c>
      <c r="C90" s="6">
        <v>150</v>
      </c>
      <c r="D90" s="6">
        <v>550</v>
      </c>
      <c r="E90" s="6">
        <v>420</v>
      </c>
      <c r="F90" s="6">
        <v>190</v>
      </c>
      <c r="G90" s="6">
        <v>470</v>
      </c>
      <c r="H90" s="6">
        <v>410</v>
      </c>
      <c r="I90" s="6">
        <v>2980</v>
      </c>
      <c r="J90" s="6">
        <v>510</v>
      </c>
      <c r="K90" s="6">
        <v>1220</v>
      </c>
      <c r="L90" s="6">
        <v>10</v>
      </c>
      <c r="M90" s="6">
        <v>20</v>
      </c>
      <c r="N90" s="6">
        <v>0</v>
      </c>
      <c r="O90" s="6">
        <v>0</v>
      </c>
      <c r="P90" s="6">
        <v>0</v>
      </c>
      <c r="Q90" s="6">
        <v>6910</v>
      </c>
      <c r="R90" s="6"/>
    </row>
    <row r="91" spans="2:18">
      <c r="B91" s="5"/>
    </row>
    <row r="92" spans="2:18" ht="13">
      <c r="B92" s="3" t="s">
        <v>138</v>
      </c>
      <c r="C92" s="6"/>
      <c r="D92" s="6"/>
      <c r="E92" s="6"/>
      <c r="F92" s="6"/>
      <c r="G92" s="6"/>
      <c r="H92" s="6"/>
      <c r="I92" s="6"/>
      <c r="J92" s="6"/>
      <c r="K92" s="6"/>
      <c r="L92" s="6"/>
      <c r="M92" s="6"/>
      <c r="N92" s="6"/>
      <c r="O92" s="6"/>
      <c r="P92" s="6"/>
      <c r="Q92" s="6"/>
      <c r="R92" s="6"/>
    </row>
    <row r="93" spans="2:18">
      <c r="B93" s="5" t="s">
        <v>138</v>
      </c>
      <c r="C93" s="6">
        <v>710</v>
      </c>
      <c r="D93" s="6">
        <v>900</v>
      </c>
      <c r="E93" s="6">
        <v>340</v>
      </c>
      <c r="F93" s="6">
        <v>870</v>
      </c>
      <c r="G93" s="6">
        <v>600</v>
      </c>
      <c r="H93" s="6">
        <v>280</v>
      </c>
      <c r="I93" s="6">
        <v>380</v>
      </c>
      <c r="J93" s="6">
        <v>0</v>
      </c>
      <c r="K93" s="6">
        <v>1550</v>
      </c>
      <c r="L93" s="6">
        <v>720</v>
      </c>
      <c r="M93" s="6">
        <v>0</v>
      </c>
      <c r="N93" s="6">
        <v>0</v>
      </c>
      <c r="O93" s="6">
        <v>0</v>
      </c>
      <c r="P93" s="6">
        <v>0</v>
      </c>
      <c r="Q93" s="6">
        <v>6350</v>
      </c>
      <c r="R93" s="6"/>
    </row>
    <row r="94" spans="2:18">
      <c r="B94" s="5"/>
    </row>
    <row r="95" spans="2:18" ht="13">
      <c r="B95" s="3" t="s">
        <v>139</v>
      </c>
      <c r="C95" s="6"/>
      <c r="D95" s="6"/>
      <c r="E95" s="6"/>
      <c r="F95" s="6"/>
      <c r="G95" s="6"/>
      <c r="H95" s="6"/>
      <c r="I95" s="6"/>
      <c r="J95" s="6"/>
      <c r="K95" s="6"/>
      <c r="L95" s="6"/>
      <c r="M95" s="6"/>
      <c r="N95" s="6"/>
      <c r="O95" s="6"/>
      <c r="P95" s="6"/>
      <c r="Q95" s="6"/>
      <c r="R95" s="6"/>
    </row>
    <row r="96" spans="2:18">
      <c r="B96" s="5" t="s">
        <v>140</v>
      </c>
      <c r="C96" s="6">
        <v>10830</v>
      </c>
      <c r="D96" s="6">
        <v>12550</v>
      </c>
      <c r="E96" s="6">
        <v>4670</v>
      </c>
      <c r="F96" s="6">
        <v>3790</v>
      </c>
      <c r="G96" s="6">
        <v>3860</v>
      </c>
      <c r="H96" s="6">
        <v>1680</v>
      </c>
      <c r="I96" s="6">
        <v>8060</v>
      </c>
      <c r="J96" s="6">
        <v>2340</v>
      </c>
      <c r="K96" s="6">
        <v>1300</v>
      </c>
      <c r="L96" s="6">
        <v>4150</v>
      </c>
      <c r="M96" s="6">
        <v>7730</v>
      </c>
      <c r="N96" s="6">
        <v>2000</v>
      </c>
      <c r="O96" s="6">
        <v>0</v>
      </c>
      <c r="P96" s="6">
        <v>0</v>
      </c>
      <c r="Q96" s="6">
        <v>62940</v>
      </c>
      <c r="R96" s="6"/>
    </row>
    <row r="97" spans="2:18">
      <c r="B97" s="5" t="s">
        <v>141</v>
      </c>
      <c r="C97" s="6">
        <v>450</v>
      </c>
      <c r="D97" s="6">
        <v>340</v>
      </c>
      <c r="E97" s="6">
        <v>460</v>
      </c>
      <c r="F97" s="6">
        <v>160</v>
      </c>
      <c r="G97" s="6">
        <v>240</v>
      </c>
      <c r="H97" s="6">
        <v>160</v>
      </c>
      <c r="I97" s="6">
        <v>670</v>
      </c>
      <c r="J97" s="6">
        <v>210</v>
      </c>
      <c r="K97" s="6">
        <v>540</v>
      </c>
      <c r="L97" s="6">
        <v>270</v>
      </c>
      <c r="M97" s="6">
        <v>40</v>
      </c>
      <c r="N97" s="6">
        <v>0</v>
      </c>
      <c r="O97" s="6">
        <v>0</v>
      </c>
      <c r="P97" s="6">
        <v>0</v>
      </c>
      <c r="Q97" s="6">
        <v>3540</v>
      </c>
      <c r="R97" s="6"/>
    </row>
    <row r="98" spans="2:18">
      <c r="B98" s="5"/>
    </row>
    <row r="99" spans="2:18" ht="13">
      <c r="B99" s="3" t="s">
        <v>142</v>
      </c>
      <c r="C99" s="6"/>
      <c r="D99" s="6"/>
      <c r="E99" s="6"/>
      <c r="F99" s="6"/>
      <c r="G99" s="6"/>
      <c r="H99" s="6"/>
      <c r="I99" s="6"/>
      <c r="J99" s="6"/>
      <c r="K99" s="6"/>
      <c r="L99" s="6"/>
      <c r="M99" s="6"/>
      <c r="N99" s="6"/>
      <c r="O99" s="6"/>
      <c r="P99" s="6"/>
      <c r="Q99" s="6"/>
      <c r="R99" s="6"/>
    </row>
    <row r="100" spans="2:18">
      <c r="B100" s="5" t="s">
        <v>143</v>
      </c>
      <c r="C100" s="6">
        <v>0</v>
      </c>
      <c r="D100" s="6">
        <v>0</v>
      </c>
      <c r="E100" s="6">
        <v>0</v>
      </c>
      <c r="F100" s="6">
        <v>0</v>
      </c>
      <c r="G100" s="6">
        <v>0</v>
      </c>
      <c r="H100" s="6">
        <v>70</v>
      </c>
      <c r="I100" s="6">
        <v>1960</v>
      </c>
      <c r="J100" s="6">
        <v>0</v>
      </c>
      <c r="K100" s="6">
        <v>0</v>
      </c>
      <c r="L100" s="6">
        <v>0</v>
      </c>
      <c r="M100" s="6">
        <v>0</v>
      </c>
      <c r="N100" s="6">
        <v>0</v>
      </c>
      <c r="O100" s="6">
        <v>0</v>
      </c>
      <c r="P100" s="6">
        <v>0</v>
      </c>
      <c r="Q100" s="6">
        <v>2020</v>
      </c>
      <c r="R100" s="6"/>
    </row>
    <row r="101" spans="2:18">
      <c r="B101" s="5" t="s">
        <v>144</v>
      </c>
      <c r="C101" s="6">
        <v>0</v>
      </c>
      <c r="D101" s="6">
        <v>0</v>
      </c>
      <c r="E101" s="6">
        <v>0</v>
      </c>
      <c r="F101" s="6">
        <v>0</v>
      </c>
      <c r="G101" s="6">
        <v>0</v>
      </c>
      <c r="H101" s="6">
        <v>0</v>
      </c>
      <c r="I101" s="6">
        <v>110</v>
      </c>
      <c r="J101" s="6">
        <v>0</v>
      </c>
      <c r="K101" s="6">
        <v>0</v>
      </c>
      <c r="L101" s="6">
        <v>0</v>
      </c>
      <c r="M101" s="6">
        <v>0</v>
      </c>
      <c r="N101" s="6">
        <v>0</v>
      </c>
      <c r="O101" s="6">
        <v>0</v>
      </c>
      <c r="P101" s="6">
        <v>0</v>
      </c>
      <c r="Q101" s="6">
        <v>110</v>
      </c>
      <c r="R101" s="6"/>
    </row>
    <row r="102" spans="2:18">
      <c r="B102" s="5" t="s">
        <v>145</v>
      </c>
      <c r="C102" s="6">
        <v>30</v>
      </c>
      <c r="D102" s="6">
        <v>50</v>
      </c>
      <c r="E102" s="6">
        <v>70</v>
      </c>
      <c r="F102" s="6">
        <v>10</v>
      </c>
      <c r="G102" s="6">
        <v>30</v>
      </c>
      <c r="H102" s="6">
        <v>10</v>
      </c>
      <c r="I102" s="6">
        <v>180</v>
      </c>
      <c r="J102" s="6">
        <v>20</v>
      </c>
      <c r="K102" s="6">
        <v>40</v>
      </c>
      <c r="L102" s="6">
        <v>30</v>
      </c>
      <c r="M102" s="6">
        <v>10</v>
      </c>
      <c r="N102" s="6">
        <v>0</v>
      </c>
      <c r="O102" s="6">
        <v>0</v>
      </c>
      <c r="P102" s="6">
        <v>0</v>
      </c>
      <c r="Q102" s="6">
        <v>460</v>
      </c>
      <c r="R102" s="6"/>
    </row>
    <row r="103" spans="2:18">
      <c r="B103" s="5" t="s">
        <v>146</v>
      </c>
      <c r="C103" s="6">
        <v>0</v>
      </c>
      <c r="D103" s="6">
        <v>0</v>
      </c>
      <c r="E103" s="6">
        <v>0</v>
      </c>
      <c r="F103" s="6">
        <v>0</v>
      </c>
      <c r="G103" s="6">
        <v>0</v>
      </c>
      <c r="H103" s="6">
        <v>0</v>
      </c>
      <c r="I103" s="6">
        <v>40</v>
      </c>
      <c r="J103" s="6">
        <v>0</v>
      </c>
      <c r="K103" s="6">
        <v>0</v>
      </c>
      <c r="L103" s="6">
        <v>0</v>
      </c>
      <c r="M103" s="6">
        <v>0</v>
      </c>
      <c r="N103" s="6">
        <v>0</v>
      </c>
      <c r="O103" s="6">
        <v>0</v>
      </c>
      <c r="P103" s="6">
        <v>0</v>
      </c>
      <c r="Q103" s="6">
        <v>40</v>
      </c>
      <c r="R103" s="6"/>
    </row>
    <row r="104" spans="2:18">
      <c r="B104" s="5" t="s">
        <v>147</v>
      </c>
      <c r="C104" s="6">
        <v>0</v>
      </c>
      <c r="D104" s="6">
        <v>0</v>
      </c>
      <c r="E104" s="6">
        <v>0</v>
      </c>
      <c r="F104" s="6">
        <v>0</v>
      </c>
      <c r="G104" s="6">
        <v>0</v>
      </c>
      <c r="H104" s="6">
        <v>0</v>
      </c>
      <c r="I104" s="6">
        <v>40</v>
      </c>
      <c r="J104" s="6">
        <v>0</v>
      </c>
      <c r="K104" s="6">
        <v>0</v>
      </c>
      <c r="L104" s="6">
        <v>0</v>
      </c>
      <c r="M104" s="6">
        <v>0</v>
      </c>
      <c r="N104" s="6">
        <v>0</v>
      </c>
      <c r="O104" s="6">
        <v>0</v>
      </c>
      <c r="P104" s="6">
        <v>0</v>
      </c>
      <c r="Q104" s="6">
        <v>40</v>
      </c>
      <c r="R104" s="6"/>
    </row>
    <row r="105" spans="2:18">
      <c r="B105" s="5"/>
    </row>
    <row r="106" spans="2:18" ht="13">
      <c r="B106" s="3" t="s">
        <v>148</v>
      </c>
      <c r="C106" s="6"/>
      <c r="D106" s="6"/>
      <c r="E106" s="6"/>
      <c r="F106" s="6"/>
      <c r="G106" s="6"/>
      <c r="H106" s="6"/>
      <c r="I106" s="6"/>
      <c r="J106" s="6"/>
      <c r="K106" s="6"/>
      <c r="L106" s="6"/>
      <c r="M106" s="6"/>
      <c r="N106" s="6"/>
      <c r="O106" s="6"/>
      <c r="P106" s="6"/>
      <c r="Q106" s="6"/>
      <c r="R106" s="6"/>
    </row>
    <row r="107" spans="2:18">
      <c r="B107" s="5" t="s">
        <v>149</v>
      </c>
      <c r="C107" s="6">
        <v>1290</v>
      </c>
      <c r="D107" s="6">
        <v>7160</v>
      </c>
      <c r="E107" s="6">
        <v>3640</v>
      </c>
      <c r="F107" s="6">
        <v>220</v>
      </c>
      <c r="G107" s="6">
        <v>1030</v>
      </c>
      <c r="H107" s="6">
        <v>1960</v>
      </c>
      <c r="I107" s="6">
        <v>13330</v>
      </c>
      <c r="J107" s="6">
        <v>3790</v>
      </c>
      <c r="K107" s="6">
        <v>390</v>
      </c>
      <c r="L107" s="6">
        <v>640</v>
      </c>
      <c r="M107" s="6">
        <v>1040</v>
      </c>
      <c r="N107" s="6">
        <v>540</v>
      </c>
      <c r="O107" s="6">
        <v>330</v>
      </c>
      <c r="P107" s="6">
        <v>20</v>
      </c>
      <c r="Q107" s="6">
        <v>35370</v>
      </c>
      <c r="R107" s="6"/>
    </row>
    <row r="108" spans="2:18">
      <c r="B108" s="5"/>
    </row>
    <row r="109" spans="2:18" ht="13">
      <c r="B109" s="3" t="s">
        <v>150</v>
      </c>
      <c r="C109" s="6"/>
      <c r="D109" s="6"/>
      <c r="E109" s="6"/>
      <c r="F109" s="6"/>
      <c r="G109" s="6"/>
      <c r="H109" s="6"/>
      <c r="I109" s="6"/>
      <c r="J109" s="6"/>
      <c r="K109" s="6"/>
      <c r="L109" s="6"/>
      <c r="M109" s="6"/>
      <c r="N109" s="6"/>
      <c r="O109" s="6"/>
      <c r="P109" s="6"/>
      <c r="Q109" s="6"/>
      <c r="R109" s="6"/>
    </row>
    <row r="110" spans="2:18">
      <c r="B110" s="5" t="s">
        <v>151</v>
      </c>
      <c r="C110" s="6">
        <v>90</v>
      </c>
      <c r="D110" s="6">
        <v>240</v>
      </c>
      <c r="E110" s="6">
        <v>460</v>
      </c>
      <c r="F110" s="6">
        <v>160</v>
      </c>
      <c r="G110" s="6">
        <v>430</v>
      </c>
      <c r="H110" s="6">
        <v>70</v>
      </c>
      <c r="I110" s="6">
        <v>3520</v>
      </c>
      <c r="J110" s="6">
        <v>120</v>
      </c>
      <c r="K110" s="6">
        <v>100</v>
      </c>
      <c r="L110" s="6">
        <v>120</v>
      </c>
      <c r="M110" s="6">
        <v>30</v>
      </c>
      <c r="N110" s="6">
        <v>0</v>
      </c>
      <c r="O110" s="6">
        <v>0</v>
      </c>
      <c r="P110" s="6">
        <v>10</v>
      </c>
      <c r="Q110" s="6">
        <v>5340</v>
      </c>
      <c r="R110" s="6"/>
    </row>
    <row r="111" spans="2:18">
      <c r="B111" s="5" t="s">
        <v>152</v>
      </c>
      <c r="C111" s="6">
        <v>0</v>
      </c>
      <c r="D111" s="6">
        <v>0</v>
      </c>
      <c r="E111" s="6">
        <v>0</v>
      </c>
      <c r="F111" s="6">
        <v>0</v>
      </c>
      <c r="G111" s="6">
        <v>0</v>
      </c>
      <c r="H111" s="6">
        <v>0</v>
      </c>
      <c r="I111" s="6">
        <v>0</v>
      </c>
      <c r="J111" s="6">
        <v>0</v>
      </c>
      <c r="K111" s="6">
        <v>0</v>
      </c>
      <c r="L111" s="6">
        <v>0</v>
      </c>
      <c r="M111" s="6">
        <v>300</v>
      </c>
      <c r="N111" s="6">
        <v>0</v>
      </c>
      <c r="O111" s="6">
        <v>0</v>
      </c>
      <c r="P111" s="6">
        <v>0</v>
      </c>
      <c r="Q111" s="6">
        <v>300</v>
      </c>
      <c r="R111" s="6"/>
    </row>
    <row r="112" spans="2:18">
      <c r="B112" s="5" t="s">
        <v>790</v>
      </c>
      <c r="C112" s="6">
        <v>690</v>
      </c>
      <c r="D112" s="6">
        <v>2200</v>
      </c>
      <c r="E112" s="6">
        <v>1280</v>
      </c>
      <c r="F112" s="6">
        <v>1370</v>
      </c>
      <c r="G112" s="6">
        <v>1990</v>
      </c>
      <c r="H112" s="6">
        <v>1080</v>
      </c>
      <c r="I112" s="6">
        <v>4450</v>
      </c>
      <c r="J112" s="6">
        <v>1360</v>
      </c>
      <c r="K112" s="6">
        <v>990</v>
      </c>
      <c r="L112" s="6">
        <v>950</v>
      </c>
      <c r="M112" s="6">
        <v>230</v>
      </c>
      <c r="N112" s="6">
        <v>0</v>
      </c>
      <c r="O112" s="6">
        <v>0</v>
      </c>
      <c r="P112" s="6">
        <v>20</v>
      </c>
      <c r="Q112" s="6">
        <v>16600</v>
      </c>
      <c r="R112" s="6"/>
    </row>
    <row r="113" spans="2:18">
      <c r="B113" s="5" t="s">
        <v>153</v>
      </c>
      <c r="C113" s="6">
        <v>280</v>
      </c>
      <c r="D113" s="6">
        <v>250</v>
      </c>
      <c r="E113" s="6">
        <v>50</v>
      </c>
      <c r="F113" s="6">
        <v>180</v>
      </c>
      <c r="G113" s="6">
        <v>110</v>
      </c>
      <c r="H113" s="6">
        <v>20</v>
      </c>
      <c r="I113" s="6">
        <v>170</v>
      </c>
      <c r="J113" s="6">
        <v>20</v>
      </c>
      <c r="K113" s="6">
        <v>80</v>
      </c>
      <c r="L113" s="6">
        <v>40</v>
      </c>
      <c r="M113" s="6" t="s">
        <v>40</v>
      </c>
      <c r="N113" s="6">
        <v>0</v>
      </c>
      <c r="O113" s="6">
        <v>0</v>
      </c>
      <c r="P113" s="6">
        <v>0</v>
      </c>
      <c r="Q113" s="6">
        <v>1190</v>
      </c>
      <c r="R113" s="6"/>
    </row>
    <row r="114" spans="2:18">
      <c r="B114" s="5" t="s">
        <v>789</v>
      </c>
      <c r="C114" s="6">
        <v>3400</v>
      </c>
      <c r="D114" s="6">
        <v>6870</v>
      </c>
      <c r="E114" s="6">
        <v>6610</v>
      </c>
      <c r="F114" s="6">
        <v>5020</v>
      </c>
      <c r="G114" s="6">
        <v>5390</v>
      </c>
      <c r="H114" s="6">
        <v>5360</v>
      </c>
      <c r="I114" s="6">
        <v>6460</v>
      </c>
      <c r="J114" s="6">
        <v>8120</v>
      </c>
      <c r="K114" s="6">
        <v>3920</v>
      </c>
      <c r="L114" s="6">
        <v>2880</v>
      </c>
      <c r="M114" s="6" t="s">
        <v>40</v>
      </c>
      <c r="N114" s="6">
        <v>0</v>
      </c>
      <c r="O114" s="6">
        <v>0</v>
      </c>
      <c r="P114" s="6" t="s">
        <v>40</v>
      </c>
      <c r="Q114" s="6">
        <v>54030</v>
      </c>
      <c r="R114" s="6"/>
    </row>
    <row r="115" spans="2:18">
      <c r="B115" s="5" t="s">
        <v>154</v>
      </c>
      <c r="C115" s="6">
        <v>0</v>
      </c>
      <c r="D115" s="6">
        <v>0</v>
      </c>
      <c r="E115" s="6">
        <v>0</v>
      </c>
      <c r="F115" s="6">
        <v>420</v>
      </c>
      <c r="G115" s="6">
        <v>990</v>
      </c>
      <c r="H115" s="6">
        <v>0</v>
      </c>
      <c r="I115" s="6">
        <v>10</v>
      </c>
      <c r="J115" s="6">
        <v>0</v>
      </c>
      <c r="K115" s="6">
        <v>0</v>
      </c>
      <c r="L115" s="6">
        <v>0</v>
      </c>
      <c r="M115" s="6">
        <v>0</v>
      </c>
      <c r="N115" s="6">
        <v>0</v>
      </c>
      <c r="O115" s="6">
        <v>0</v>
      </c>
      <c r="P115" s="6">
        <v>0</v>
      </c>
      <c r="Q115" s="6">
        <v>1420</v>
      </c>
      <c r="R115" s="6"/>
    </row>
    <row r="116" spans="2:18">
      <c r="B116" s="5"/>
    </row>
    <row r="117" spans="2:18" ht="13">
      <c r="B117" s="3" t="s">
        <v>155</v>
      </c>
      <c r="C117" s="6"/>
      <c r="D117" s="6"/>
      <c r="E117" s="6"/>
      <c r="F117" s="6"/>
      <c r="G117" s="6"/>
      <c r="H117" s="6"/>
      <c r="I117" s="6"/>
      <c r="J117" s="6"/>
      <c r="K117" s="6"/>
      <c r="L117" s="6"/>
      <c r="M117" s="6"/>
      <c r="N117" s="6"/>
      <c r="O117" s="6"/>
      <c r="P117" s="6"/>
      <c r="Q117" s="6"/>
      <c r="R117" s="6"/>
    </row>
    <row r="118" spans="2:18">
      <c r="B118" s="5" t="s">
        <v>155</v>
      </c>
      <c r="C118" s="6">
        <v>0</v>
      </c>
      <c r="D118" s="6">
        <v>0</v>
      </c>
      <c r="E118" s="6">
        <v>0</v>
      </c>
      <c r="F118" s="6">
        <v>0</v>
      </c>
      <c r="G118" s="6">
        <v>0</v>
      </c>
      <c r="H118" s="6">
        <v>0</v>
      </c>
      <c r="I118" s="6">
        <v>540</v>
      </c>
      <c r="J118" s="6">
        <v>0</v>
      </c>
      <c r="K118" s="6">
        <v>0</v>
      </c>
      <c r="L118" s="6">
        <v>0</v>
      </c>
      <c r="M118" s="6">
        <v>0</v>
      </c>
      <c r="N118" s="6">
        <v>0</v>
      </c>
      <c r="O118" s="6">
        <v>0</v>
      </c>
      <c r="P118" s="6">
        <v>0</v>
      </c>
      <c r="Q118" s="6">
        <v>540</v>
      </c>
      <c r="R118" s="6"/>
    </row>
    <row r="119" spans="2:18">
      <c r="B119" s="5"/>
    </row>
    <row r="120" spans="2:18" ht="13">
      <c r="B120" s="3" t="s">
        <v>156</v>
      </c>
      <c r="C120" s="6"/>
      <c r="D120" s="6"/>
      <c r="E120" s="6"/>
      <c r="F120" s="6"/>
      <c r="G120" s="6"/>
      <c r="H120" s="6"/>
      <c r="I120" s="6"/>
      <c r="J120" s="6"/>
      <c r="K120" s="6"/>
      <c r="L120" s="6"/>
      <c r="M120" s="6"/>
      <c r="N120" s="6"/>
      <c r="O120" s="6"/>
      <c r="P120" s="6"/>
      <c r="Q120" s="6"/>
      <c r="R120" s="6"/>
    </row>
    <row r="121" spans="2:18">
      <c r="B121" s="5" t="s">
        <v>156</v>
      </c>
      <c r="C121" s="6">
        <v>100</v>
      </c>
      <c r="D121" s="6">
        <v>1280</v>
      </c>
      <c r="E121" s="6">
        <v>270</v>
      </c>
      <c r="F121" s="6">
        <v>160</v>
      </c>
      <c r="G121" s="6">
        <v>500</v>
      </c>
      <c r="H121" s="6">
        <v>140</v>
      </c>
      <c r="I121" s="6">
        <v>1650</v>
      </c>
      <c r="J121" s="6">
        <v>460</v>
      </c>
      <c r="K121" s="6">
        <v>470</v>
      </c>
      <c r="L121" s="6">
        <v>60</v>
      </c>
      <c r="M121" s="6">
        <v>60</v>
      </c>
      <c r="N121" s="6">
        <v>110</v>
      </c>
      <c r="O121" s="6">
        <v>130</v>
      </c>
      <c r="P121" s="6">
        <v>100</v>
      </c>
      <c r="Q121" s="6">
        <v>5480</v>
      </c>
      <c r="R121" s="6"/>
    </row>
    <row r="122" spans="2:18">
      <c r="B122" s="5"/>
    </row>
    <row r="123" spans="2:18" ht="13">
      <c r="B123" s="3" t="s">
        <v>157</v>
      </c>
      <c r="C123" s="6"/>
      <c r="D123" s="6"/>
      <c r="E123" s="6"/>
      <c r="F123" s="6"/>
      <c r="G123" s="6"/>
      <c r="H123" s="6"/>
      <c r="I123" s="6"/>
      <c r="J123" s="6"/>
      <c r="K123" s="6"/>
      <c r="L123" s="6"/>
      <c r="M123" s="6"/>
      <c r="N123" s="6"/>
      <c r="O123" s="6"/>
      <c r="P123" s="6"/>
      <c r="Q123" s="6"/>
      <c r="R123" s="6"/>
    </row>
    <row r="124" spans="2:18">
      <c r="B124" s="5" t="s">
        <v>157</v>
      </c>
      <c r="C124" s="6">
        <v>0</v>
      </c>
      <c r="D124" s="6">
        <v>0</v>
      </c>
      <c r="E124" s="6">
        <v>0</v>
      </c>
      <c r="F124" s="6">
        <v>0</v>
      </c>
      <c r="G124" s="6">
        <v>0</v>
      </c>
      <c r="H124" s="6">
        <v>0</v>
      </c>
      <c r="I124" s="6">
        <v>80</v>
      </c>
      <c r="J124" s="6">
        <v>0</v>
      </c>
      <c r="K124" s="6">
        <v>0</v>
      </c>
      <c r="L124" s="6">
        <v>0</v>
      </c>
      <c r="M124" s="6">
        <v>0</v>
      </c>
      <c r="N124" s="6">
        <v>90</v>
      </c>
      <c r="O124" s="6">
        <v>0</v>
      </c>
      <c r="P124" s="6">
        <v>0</v>
      </c>
      <c r="Q124" s="6">
        <v>160</v>
      </c>
      <c r="R124" s="6"/>
    </row>
    <row r="125" spans="2:18">
      <c r="B125" s="5"/>
    </row>
    <row r="126" spans="2:18" ht="13">
      <c r="B126" s="3" t="s">
        <v>158</v>
      </c>
      <c r="C126" s="6"/>
      <c r="D126" s="6"/>
      <c r="E126" s="6"/>
      <c r="F126" s="6"/>
      <c r="G126" s="6"/>
      <c r="H126" s="6"/>
      <c r="I126" s="6"/>
      <c r="J126" s="6"/>
      <c r="K126" s="6"/>
      <c r="L126" s="6"/>
      <c r="M126" s="6"/>
      <c r="N126" s="6"/>
      <c r="O126" s="6"/>
      <c r="P126" s="6"/>
      <c r="Q126" s="6"/>
      <c r="R126" s="6"/>
    </row>
    <row r="127" spans="2:18">
      <c r="B127" s="5" t="s">
        <v>158</v>
      </c>
      <c r="C127" s="6">
        <v>0</v>
      </c>
      <c r="D127" s="6">
        <v>500</v>
      </c>
      <c r="E127" s="6">
        <v>130</v>
      </c>
      <c r="F127" s="6">
        <v>170</v>
      </c>
      <c r="G127" s="6">
        <v>150</v>
      </c>
      <c r="H127" s="6">
        <v>100</v>
      </c>
      <c r="I127" s="6">
        <v>450</v>
      </c>
      <c r="J127" s="6">
        <v>0</v>
      </c>
      <c r="K127" s="6">
        <v>280</v>
      </c>
      <c r="L127" s="6">
        <v>0</v>
      </c>
      <c r="M127" s="6">
        <v>0</v>
      </c>
      <c r="N127" s="6">
        <v>0</v>
      </c>
      <c r="O127" s="6">
        <v>0</v>
      </c>
      <c r="P127" s="6">
        <v>0</v>
      </c>
      <c r="Q127" s="6">
        <v>1780</v>
      </c>
      <c r="R127" s="6"/>
    </row>
    <row r="128" spans="2:18">
      <c r="B128" s="5"/>
    </row>
    <row r="129" spans="2:18" ht="13">
      <c r="B129" s="3" t="s">
        <v>159</v>
      </c>
      <c r="C129" s="6"/>
      <c r="D129" s="6"/>
      <c r="E129" s="6"/>
      <c r="F129" s="6"/>
      <c r="G129" s="6"/>
      <c r="H129" s="6"/>
      <c r="I129" s="6"/>
      <c r="J129" s="6"/>
      <c r="K129" s="6"/>
      <c r="L129" s="6"/>
      <c r="M129" s="6"/>
      <c r="N129" s="6"/>
      <c r="O129" s="6"/>
      <c r="P129" s="6"/>
      <c r="Q129" s="6"/>
      <c r="R129" s="6"/>
    </row>
    <row r="130" spans="2:18">
      <c r="B130" s="5" t="s">
        <v>159</v>
      </c>
      <c r="C130" s="6">
        <v>0</v>
      </c>
      <c r="D130" s="6">
        <v>0</v>
      </c>
      <c r="E130" s="6">
        <v>0</v>
      </c>
      <c r="F130" s="6">
        <v>0</v>
      </c>
      <c r="G130" s="6">
        <v>0</v>
      </c>
      <c r="H130" s="6">
        <v>0</v>
      </c>
      <c r="I130" s="6">
        <v>670</v>
      </c>
      <c r="J130" s="6">
        <v>0</v>
      </c>
      <c r="K130" s="6">
        <v>0</v>
      </c>
      <c r="L130" s="6" t="s">
        <v>40</v>
      </c>
      <c r="M130" s="6">
        <v>510</v>
      </c>
      <c r="N130" s="6">
        <v>0</v>
      </c>
      <c r="O130" s="6">
        <v>0</v>
      </c>
      <c r="P130" s="6">
        <v>0</v>
      </c>
      <c r="Q130" s="6">
        <v>1180</v>
      </c>
      <c r="R130" s="6"/>
    </row>
    <row r="131" spans="2:18">
      <c r="B131" s="5"/>
    </row>
    <row r="132" spans="2:18" ht="13">
      <c r="B132" s="3" t="s">
        <v>161</v>
      </c>
      <c r="C132" s="6"/>
      <c r="D132" s="6"/>
      <c r="E132" s="6"/>
      <c r="F132" s="6"/>
      <c r="G132" s="6"/>
      <c r="H132" s="6"/>
      <c r="I132" s="6"/>
      <c r="J132" s="6"/>
      <c r="K132" s="6"/>
      <c r="L132" s="6"/>
      <c r="M132" s="6"/>
      <c r="N132" s="6"/>
      <c r="O132" s="6"/>
      <c r="P132" s="6"/>
      <c r="Q132" s="6"/>
      <c r="R132" s="6"/>
    </row>
    <row r="133" spans="2:18">
      <c r="B133" s="5" t="s">
        <v>161</v>
      </c>
      <c r="C133" s="6">
        <v>0</v>
      </c>
      <c r="D133" s="6">
        <v>30</v>
      </c>
      <c r="E133" s="6">
        <v>20</v>
      </c>
      <c r="F133" s="6">
        <v>0</v>
      </c>
      <c r="G133" s="6">
        <v>20</v>
      </c>
      <c r="H133" s="6">
        <v>0</v>
      </c>
      <c r="I133" s="6">
        <v>210</v>
      </c>
      <c r="J133" s="6">
        <v>0</v>
      </c>
      <c r="K133" s="6">
        <v>20</v>
      </c>
      <c r="L133" s="6">
        <v>0</v>
      </c>
      <c r="M133" s="6">
        <v>30</v>
      </c>
      <c r="N133" s="6">
        <v>0</v>
      </c>
      <c r="O133" s="6">
        <v>0</v>
      </c>
      <c r="P133" s="6">
        <v>0</v>
      </c>
      <c r="Q133" s="6">
        <v>330</v>
      </c>
      <c r="R133" s="6"/>
    </row>
    <row r="134" spans="2:18">
      <c r="B134" s="5"/>
    </row>
    <row r="135" spans="2:18" ht="13">
      <c r="B135" s="3" t="s">
        <v>160</v>
      </c>
      <c r="C135" s="6"/>
      <c r="D135" s="6"/>
      <c r="E135" s="6"/>
      <c r="F135" s="6"/>
      <c r="G135" s="6"/>
      <c r="H135" s="6"/>
      <c r="I135" s="6"/>
      <c r="J135" s="6"/>
      <c r="K135" s="6"/>
      <c r="L135" s="6"/>
      <c r="M135" s="6"/>
      <c r="N135" s="6"/>
      <c r="O135" s="6"/>
      <c r="P135" s="6"/>
      <c r="Q135" s="6"/>
      <c r="R135" s="6"/>
    </row>
    <row r="136" spans="2:18">
      <c r="B136" s="5" t="s">
        <v>160</v>
      </c>
      <c r="C136" s="6">
        <v>0</v>
      </c>
      <c r="D136" s="6">
        <v>0</v>
      </c>
      <c r="E136" s="6">
        <v>0</v>
      </c>
      <c r="F136" s="6">
        <v>0</v>
      </c>
      <c r="G136" s="6">
        <v>260</v>
      </c>
      <c r="H136" s="6">
        <v>0</v>
      </c>
      <c r="I136" s="6">
        <v>0</v>
      </c>
      <c r="J136" s="6">
        <v>0</v>
      </c>
      <c r="K136" s="6">
        <v>0</v>
      </c>
      <c r="L136" s="6">
        <v>0</v>
      </c>
      <c r="M136" s="6">
        <v>0</v>
      </c>
      <c r="N136" s="6">
        <v>0</v>
      </c>
      <c r="O136" s="6">
        <v>0</v>
      </c>
      <c r="P136" s="6">
        <v>0</v>
      </c>
      <c r="Q136" s="6">
        <v>260</v>
      </c>
      <c r="R136" s="6"/>
    </row>
    <row r="137" spans="2:18">
      <c r="B137" s="5"/>
    </row>
    <row r="138" spans="2:18" ht="13">
      <c r="B138" s="3" t="s">
        <v>162</v>
      </c>
      <c r="C138" s="6"/>
      <c r="D138" s="6"/>
      <c r="E138" s="6"/>
      <c r="F138" s="6"/>
      <c r="G138" s="6"/>
      <c r="H138" s="6"/>
      <c r="I138" s="6"/>
      <c r="J138" s="6"/>
      <c r="K138" s="6"/>
      <c r="L138" s="6"/>
      <c r="M138" s="6"/>
      <c r="N138" s="6"/>
      <c r="O138" s="6"/>
      <c r="P138" s="6"/>
      <c r="Q138" s="6"/>
      <c r="R138" s="6"/>
    </row>
    <row r="139" spans="2:18">
      <c r="B139" s="5" t="s">
        <v>163</v>
      </c>
      <c r="C139" s="6">
        <v>0</v>
      </c>
      <c r="D139" s="6">
        <v>0</v>
      </c>
      <c r="E139" s="6">
        <v>0</v>
      </c>
      <c r="F139" s="6">
        <v>0</v>
      </c>
      <c r="G139" s="6">
        <v>0</v>
      </c>
      <c r="H139" s="6">
        <v>0</v>
      </c>
      <c r="I139" s="6">
        <v>40</v>
      </c>
      <c r="J139" s="6">
        <v>0</v>
      </c>
      <c r="K139" s="6">
        <v>0</v>
      </c>
      <c r="L139" s="6">
        <v>0</v>
      </c>
      <c r="M139" s="6">
        <v>80</v>
      </c>
      <c r="N139" s="6">
        <v>0</v>
      </c>
      <c r="O139" s="6">
        <v>0</v>
      </c>
      <c r="P139" s="6">
        <v>0</v>
      </c>
      <c r="Q139" s="6">
        <v>120</v>
      </c>
      <c r="R139" s="6"/>
    </row>
    <row r="140" spans="2:18">
      <c r="B140" s="5"/>
    </row>
    <row r="141" spans="2:18" ht="13">
      <c r="B141" s="3" t="s">
        <v>164</v>
      </c>
      <c r="C141" s="6"/>
      <c r="D141" s="6"/>
      <c r="E141" s="6"/>
      <c r="F141" s="6"/>
      <c r="G141" s="6"/>
      <c r="H141" s="6"/>
      <c r="I141" s="6"/>
      <c r="J141" s="6"/>
      <c r="K141" s="6"/>
      <c r="L141" s="6"/>
      <c r="M141" s="6"/>
      <c r="N141" s="6"/>
      <c r="O141" s="6"/>
      <c r="P141" s="6"/>
      <c r="Q141" s="6"/>
      <c r="R141" s="6"/>
    </row>
    <row r="142" spans="2:18">
      <c r="B142" s="5" t="s">
        <v>165</v>
      </c>
      <c r="C142" s="6">
        <v>0</v>
      </c>
      <c r="D142" s="6">
        <v>0</v>
      </c>
      <c r="E142" s="6">
        <v>0</v>
      </c>
      <c r="F142" s="6">
        <v>0</v>
      </c>
      <c r="G142" s="6">
        <v>0</v>
      </c>
      <c r="H142" s="6">
        <v>0</v>
      </c>
      <c r="I142" s="6">
        <v>20</v>
      </c>
      <c r="J142" s="6">
        <v>0</v>
      </c>
      <c r="K142" s="6">
        <v>0</v>
      </c>
      <c r="L142" s="6">
        <v>0</v>
      </c>
      <c r="M142" s="6">
        <v>7780</v>
      </c>
      <c r="N142" s="6">
        <v>0</v>
      </c>
      <c r="O142" s="6">
        <v>10</v>
      </c>
      <c r="P142" s="6">
        <v>0</v>
      </c>
      <c r="Q142" s="6">
        <v>7820</v>
      </c>
      <c r="R142" s="6"/>
    </row>
    <row r="143" spans="2:18">
      <c r="B143" s="5" t="s">
        <v>166</v>
      </c>
      <c r="C143" s="6">
        <v>0</v>
      </c>
      <c r="D143" s="6">
        <v>0</v>
      </c>
      <c r="E143" s="6">
        <v>0</v>
      </c>
      <c r="F143" s="6">
        <v>0</v>
      </c>
      <c r="G143" s="6">
        <v>0</v>
      </c>
      <c r="H143" s="6">
        <v>0</v>
      </c>
      <c r="I143" s="6">
        <v>0</v>
      </c>
      <c r="J143" s="6">
        <v>0</v>
      </c>
      <c r="K143" s="6">
        <v>0</v>
      </c>
      <c r="L143" s="6">
        <v>0</v>
      </c>
      <c r="M143" s="6">
        <v>120</v>
      </c>
      <c r="N143" s="6">
        <v>0</v>
      </c>
      <c r="O143" s="6">
        <v>0</v>
      </c>
      <c r="P143" s="6">
        <v>0</v>
      </c>
      <c r="Q143" s="6">
        <v>120</v>
      </c>
      <c r="R143" s="6"/>
    </row>
    <row r="144" spans="2:18">
      <c r="B144" s="5" t="s">
        <v>167</v>
      </c>
      <c r="C144" s="6">
        <v>0</v>
      </c>
      <c r="D144" s="6">
        <v>0</v>
      </c>
      <c r="E144" s="6">
        <v>0</v>
      </c>
      <c r="F144" s="6">
        <v>0</v>
      </c>
      <c r="G144" s="6">
        <v>0</v>
      </c>
      <c r="H144" s="6">
        <v>0</v>
      </c>
      <c r="I144" s="6">
        <v>0</v>
      </c>
      <c r="J144" s="6">
        <v>0</v>
      </c>
      <c r="K144" s="6">
        <v>0</v>
      </c>
      <c r="L144" s="6">
        <v>0</v>
      </c>
      <c r="M144" s="6">
        <v>2020</v>
      </c>
      <c r="N144" s="6">
        <v>0</v>
      </c>
      <c r="O144" s="6">
        <v>0</v>
      </c>
      <c r="P144" s="6">
        <v>0</v>
      </c>
      <c r="Q144" s="6">
        <v>2020</v>
      </c>
      <c r="R144" s="6"/>
    </row>
    <row r="145" spans="2:18">
      <c r="B145" s="5" t="s">
        <v>168</v>
      </c>
      <c r="C145" s="6">
        <v>0</v>
      </c>
      <c r="D145" s="6">
        <v>0</v>
      </c>
      <c r="E145" s="6">
        <v>0</v>
      </c>
      <c r="F145" s="6">
        <v>0</v>
      </c>
      <c r="G145" s="6">
        <v>0</v>
      </c>
      <c r="H145" s="6">
        <v>0</v>
      </c>
      <c r="I145" s="6">
        <v>0</v>
      </c>
      <c r="J145" s="6">
        <v>0</v>
      </c>
      <c r="K145" s="6">
        <v>0</v>
      </c>
      <c r="L145" s="6">
        <v>0</v>
      </c>
      <c r="M145" s="6">
        <v>310</v>
      </c>
      <c r="N145" s="6">
        <v>0</v>
      </c>
      <c r="O145" s="6">
        <v>0</v>
      </c>
      <c r="P145" s="6">
        <v>0</v>
      </c>
      <c r="Q145" s="6">
        <v>310</v>
      </c>
      <c r="R145" s="6"/>
    </row>
    <row r="146" spans="2:18">
      <c r="B146" s="5" t="s">
        <v>169</v>
      </c>
      <c r="C146" s="6">
        <v>0</v>
      </c>
      <c r="D146" s="6">
        <v>0</v>
      </c>
      <c r="E146" s="6">
        <v>0</v>
      </c>
      <c r="F146" s="6">
        <v>0</v>
      </c>
      <c r="G146" s="6">
        <v>0</v>
      </c>
      <c r="H146" s="6">
        <v>0</v>
      </c>
      <c r="I146" s="6">
        <v>0</v>
      </c>
      <c r="J146" s="6">
        <v>0</v>
      </c>
      <c r="K146" s="6">
        <v>0</v>
      </c>
      <c r="L146" s="6">
        <v>0</v>
      </c>
      <c r="M146" s="6">
        <v>320</v>
      </c>
      <c r="N146" s="6">
        <v>0</v>
      </c>
      <c r="O146" s="6">
        <v>0</v>
      </c>
      <c r="P146" s="6">
        <v>0</v>
      </c>
      <c r="Q146" s="6">
        <v>320</v>
      </c>
      <c r="R146" s="6"/>
    </row>
    <row r="147" spans="2:18">
      <c r="B147" s="5" t="s">
        <v>170</v>
      </c>
      <c r="C147" s="6">
        <v>0</v>
      </c>
      <c r="D147" s="6">
        <v>0</v>
      </c>
      <c r="E147" s="6">
        <v>0</v>
      </c>
      <c r="F147" s="6">
        <v>0</v>
      </c>
      <c r="G147" s="6">
        <v>0</v>
      </c>
      <c r="H147" s="6">
        <v>0</v>
      </c>
      <c r="I147" s="6">
        <v>0</v>
      </c>
      <c r="J147" s="6">
        <v>0</v>
      </c>
      <c r="K147" s="6">
        <v>0</v>
      </c>
      <c r="L147" s="6">
        <v>0</v>
      </c>
      <c r="M147" s="6">
        <v>250</v>
      </c>
      <c r="N147" s="6">
        <v>0</v>
      </c>
      <c r="O147" s="6">
        <v>0</v>
      </c>
      <c r="P147" s="6">
        <v>0</v>
      </c>
      <c r="Q147" s="6">
        <v>250</v>
      </c>
      <c r="R147" s="6"/>
    </row>
    <row r="148" spans="2:18">
      <c r="B148" s="5" t="s">
        <v>171</v>
      </c>
      <c r="C148" s="6">
        <v>0</v>
      </c>
      <c r="D148" s="6">
        <v>0</v>
      </c>
      <c r="E148" s="6">
        <v>0</v>
      </c>
      <c r="F148" s="6">
        <v>0</v>
      </c>
      <c r="G148" s="6">
        <v>0</v>
      </c>
      <c r="H148" s="6">
        <v>0</v>
      </c>
      <c r="I148" s="6">
        <v>0</v>
      </c>
      <c r="J148" s="6">
        <v>0</v>
      </c>
      <c r="K148" s="6">
        <v>0</v>
      </c>
      <c r="L148" s="6">
        <v>0</v>
      </c>
      <c r="M148" s="6">
        <v>990</v>
      </c>
      <c r="N148" s="6">
        <v>0</v>
      </c>
      <c r="O148" s="6">
        <v>0</v>
      </c>
      <c r="P148" s="6">
        <v>0</v>
      </c>
      <c r="Q148" s="6">
        <v>990</v>
      </c>
      <c r="R148" s="6"/>
    </row>
    <row r="149" spans="2:18">
      <c r="B149" s="5" t="s">
        <v>172</v>
      </c>
      <c r="C149" s="6">
        <v>0</v>
      </c>
      <c r="D149" s="6">
        <v>0</v>
      </c>
      <c r="E149" s="6">
        <v>0</v>
      </c>
      <c r="F149" s="6">
        <v>0</v>
      </c>
      <c r="G149" s="6">
        <v>0</v>
      </c>
      <c r="H149" s="6">
        <v>0</v>
      </c>
      <c r="I149" s="6">
        <v>0</v>
      </c>
      <c r="J149" s="6">
        <v>0</v>
      </c>
      <c r="K149" s="6">
        <v>0</v>
      </c>
      <c r="L149" s="6">
        <v>0</v>
      </c>
      <c r="M149" s="6">
        <v>440</v>
      </c>
      <c r="N149" s="6">
        <v>0</v>
      </c>
      <c r="O149" s="6">
        <v>0</v>
      </c>
      <c r="P149" s="6">
        <v>0</v>
      </c>
      <c r="Q149" s="6">
        <v>440</v>
      </c>
      <c r="R149" s="6"/>
    </row>
    <row r="150" spans="2:18">
      <c r="B150" s="5" t="s">
        <v>173</v>
      </c>
      <c r="C150" s="6">
        <v>0</v>
      </c>
      <c r="D150" s="6">
        <v>0</v>
      </c>
      <c r="E150" s="6">
        <v>0</v>
      </c>
      <c r="F150" s="6">
        <v>0</v>
      </c>
      <c r="G150" s="6">
        <v>0</v>
      </c>
      <c r="H150" s="6">
        <v>0</v>
      </c>
      <c r="I150" s="6">
        <v>0</v>
      </c>
      <c r="J150" s="6">
        <v>0</v>
      </c>
      <c r="K150" s="6">
        <v>0</v>
      </c>
      <c r="L150" s="6">
        <v>0</v>
      </c>
      <c r="M150" s="6">
        <v>50</v>
      </c>
      <c r="N150" s="6">
        <v>0</v>
      </c>
      <c r="O150" s="6">
        <v>0</v>
      </c>
      <c r="P150" s="6">
        <v>0</v>
      </c>
      <c r="Q150" s="6">
        <v>50</v>
      </c>
      <c r="R150" s="6"/>
    </row>
    <row r="151" spans="2:18">
      <c r="B151" s="5" t="s">
        <v>174</v>
      </c>
      <c r="C151" s="6">
        <v>0</v>
      </c>
      <c r="D151" s="6">
        <v>0</v>
      </c>
      <c r="E151" s="6">
        <v>0</v>
      </c>
      <c r="F151" s="6">
        <v>0</v>
      </c>
      <c r="G151" s="6">
        <v>0</v>
      </c>
      <c r="H151" s="6">
        <v>0</v>
      </c>
      <c r="I151" s="6">
        <v>0</v>
      </c>
      <c r="J151" s="6">
        <v>0</v>
      </c>
      <c r="K151" s="6">
        <v>0</v>
      </c>
      <c r="L151" s="6">
        <v>0</v>
      </c>
      <c r="M151" s="6">
        <v>1160</v>
      </c>
      <c r="N151" s="6">
        <v>0</v>
      </c>
      <c r="O151" s="6">
        <v>0</v>
      </c>
      <c r="P151" s="6">
        <v>0</v>
      </c>
      <c r="Q151" s="6">
        <v>1160</v>
      </c>
      <c r="R151" s="6"/>
    </row>
    <row r="152" spans="2:18">
      <c r="B152" s="5" t="s">
        <v>175</v>
      </c>
      <c r="C152" s="6">
        <v>0</v>
      </c>
      <c r="D152" s="6">
        <v>0</v>
      </c>
      <c r="E152" s="6">
        <v>0</v>
      </c>
      <c r="F152" s="6">
        <v>0</v>
      </c>
      <c r="G152" s="6">
        <v>0</v>
      </c>
      <c r="H152" s="6">
        <v>0</v>
      </c>
      <c r="I152" s="6">
        <v>0</v>
      </c>
      <c r="J152" s="6">
        <v>0</v>
      </c>
      <c r="K152" s="6">
        <v>0</v>
      </c>
      <c r="L152" s="6">
        <v>0</v>
      </c>
      <c r="M152" s="6">
        <v>60</v>
      </c>
      <c r="N152" s="6">
        <v>0</v>
      </c>
      <c r="O152" s="6">
        <v>0</v>
      </c>
      <c r="P152" s="6">
        <v>0</v>
      </c>
      <c r="Q152" s="6">
        <v>60</v>
      </c>
      <c r="R152" s="6"/>
    </row>
    <row r="153" spans="2:18">
      <c r="B153" s="5" t="s">
        <v>176</v>
      </c>
      <c r="C153" s="6">
        <v>0</v>
      </c>
      <c r="D153" s="6">
        <v>0</v>
      </c>
      <c r="E153" s="6">
        <v>0</v>
      </c>
      <c r="F153" s="6">
        <v>0</v>
      </c>
      <c r="G153" s="6">
        <v>0</v>
      </c>
      <c r="H153" s="6">
        <v>0</v>
      </c>
      <c r="I153" s="6">
        <v>0</v>
      </c>
      <c r="J153" s="6">
        <v>0</v>
      </c>
      <c r="K153" s="6">
        <v>0</v>
      </c>
      <c r="L153" s="6">
        <v>0</v>
      </c>
      <c r="M153" s="6">
        <v>1800</v>
      </c>
      <c r="N153" s="6">
        <v>0</v>
      </c>
      <c r="O153" s="6">
        <v>0</v>
      </c>
      <c r="P153" s="6">
        <v>0</v>
      </c>
      <c r="Q153" s="6">
        <v>1800</v>
      </c>
      <c r="R153" s="6"/>
    </row>
    <row r="154" spans="2:18">
      <c r="B154" s="5" t="s">
        <v>177</v>
      </c>
      <c r="C154" s="6">
        <v>0</v>
      </c>
      <c r="D154" s="6">
        <v>0</v>
      </c>
      <c r="E154" s="6">
        <v>0</v>
      </c>
      <c r="F154" s="6">
        <v>0</v>
      </c>
      <c r="G154" s="6">
        <v>0</v>
      </c>
      <c r="H154" s="6">
        <v>0</v>
      </c>
      <c r="I154" s="6">
        <v>0</v>
      </c>
      <c r="J154" s="6">
        <v>0</v>
      </c>
      <c r="K154" s="6">
        <v>0</v>
      </c>
      <c r="L154" s="6">
        <v>0</v>
      </c>
      <c r="M154" s="6">
        <v>20</v>
      </c>
      <c r="N154" s="6">
        <v>0</v>
      </c>
      <c r="O154" s="6">
        <v>0</v>
      </c>
      <c r="P154" s="6">
        <v>0</v>
      </c>
      <c r="Q154" s="6">
        <v>20</v>
      </c>
      <c r="R154" s="6"/>
    </row>
    <row r="155" spans="2:18">
      <c r="B155" s="5" t="s">
        <v>178</v>
      </c>
      <c r="C155" s="6">
        <v>0</v>
      </c>
      <c r="D155" s="6">
        <v>0</v>
      </c>
      <c r="E155" s="6">
        <v>0</v>
      </c>
      <c r="F155" s="6">
        <v>0</v>
      </c>
      <c r="G155" s="6">
        <v>0</v>
      </c>
      <c r="H155" s="6">
        <v>0</v>
      </c>
      <c r="I155" s="6">
        <v>0</v>
      </c>
      <c r="J155" s="6">
        <v>0</v>
      </c>
      <c r="K155" s="6">
        <v>0</v>
      </c>
      <c r="L155" s="6">
        <v>0</v>
      </c>
      <c r="M155" s="6">
        <v>190</v>
      </c>
      <c r="N155" s="6">
        <v>0</v>
      </c>
      <c r="O155" s="6">
        <v>0</v>
      </c>
      <c r="P155" s="6">
        <v>0</v>
      </c>
      <c r="Q155" s="6">
        <v>190</v>
      </c>
      <c r="R155" s="6"/>
    </row>
    <row r="156" spans="2:18">
      <c r="B156" s="5" t="s">
        <v>179</v>
      </c>
      <c r="C156" s="6">
        <v>0</v>
      </c>
      <c r="D156" s="6">
        <v>0</v>
      </c>
      <c r="E156" s="6">
        <v>0</v>
      </c>
      <c r="F156" s="6">
        <v>0</v>
      </c>
      <c r="G156" s="6">
        <v>0</v>
      </c>
      <c r="H156" s="6">
        <v>0</v>
      </c>
      <c r="I156" s="6">
        <v>0</v>
      </c>
      <c r="J156" s="6">
        <v>0</v>
      </c>
      <c r="K156" s="6">
        <v>0</v>
      </c>
      <c r="L156" s="6">
        <v>0</v>
      </c>
      <c r="M156" s="6">
        <v>50</v>
      </c>
      <c r="N156" s="6">
        <v>0</v>
      </c>
      <c r="O156" s="6">
        <v>0</v>
      </c>
      <c r="P156" s="6">
        <v>0</v>
      </c>
      <c r="Q156" s="6">
        <v>50</v>
      </c>
      <c r="R156" s="6"/>
    </row>
    <row r="157" spans="2:18">
      <c r="B157" s="5" t="s">
        <v>180</v>
      </c>
      <c r="C157" s="6">
        <v>0</v>
      </c>
      <c r="D157" s="6">
        <v>0</v>
      </c>
      <c r="E157" s="6">
        <v>0</v>
      </c>
      <c r="F157" s="6">
        <v>0</v>
      </c>
      <c r="G157" s="6">
        <v>0</v>
      </c>
      <c r="H157" s="6">
        <v>0</v>
      </c>
      <c r="I157" s="6">
        <v>0</v>
      </c>
      <c r="J157" s="6">
        <v>0</v>
      </c>
      <c r="K157" s="6">
        <v>0</v>
      </c>
      <c r="L157" s="6">
        <v>0</v>
      </c>
      <c r="M157" s="6">
        <v>4490</v>
      </c>
      <c r="N157" s="6">
        <v>0</v>
      </c>
      <c r="O157" s="6">
        <v>0</v>
      </c>
      <c r="P157" s="6">
        <v>0</v>
      </c>
      <c r="Q157" s="6">
        <v>4490</v>
      </c>
      <c r="R157" s="6"/>
    </row>
    <row r="158" spans="2:18">
      <c r="B158" s="5" t="s">
        <v>181</v>
      </c>
      <c r="C158" s="6">
        <v>0</v>
      </c>
      <c r="D158" s="6">
        <v>0</v>
      </c>
      <c r="E158" s="6">
        <v>0</v>
      </c>
      <c r="F158" s="6">
        <v>0</v>
      </c>
      <c r="G158" s="6">
        <v>0</v>
      </c>
      <c r="H158" s="6">
        <v>0</v>
      </c>
      <c r="I158" s="6">
        <v>0</v>
      </c>
      <c r="J158" s="6">
        <v>0</v>
      </c>
      <c r="K158" s="6">
        <v>0</v>
      </c>
      <c r="L158" s="6">
        <v>0</v>
      </c>
      <c r="M158" s="6">
        <v>290</v>
      </c>
      <c r="N158" s="6">
        <v>0</v>
      </c>
      <c r="O158" s="6">
        <v>0</v>
      </c>
      <c r="P158" s="6">
        <v>0</v>
      </c>
      <c r="Q158" s="6">
        <v>290</v>
      </c>
      <c r="R158" s="6"/>
    </row>
    <row r="159" spans="2:18">
      <c r="B159" s="5" t="s">
        <v>182</v>
      </c>
      <c r="C159" s="6">
        <v>0</v>
      </c>
      <c r="D159" s="6">
        <v>0</v>
      </c>
      <c r="E159" s="6">
        <v>0</v>
      </c>
      <c r="F159" s="6">
        <v>0</v>
      </c>
      <c r="G159" s="6">
        <v>0</v>
      </c>
      <c r="H159" s="6">
        <v>0</v>
      </c>
      <c r="I159" s="6">
        <v>0</v>
      </c>
      <c r="J159" s="6">
        <v>0</v>
      </c>
      <c r="K159" s="6">
        <v>0</v>
      </c>
      <c r="L159" s="6">
        <v>0</v>
      </c>
      <c r="M159" s="6">
        <v>1140</v>
      </c>
      <c r="N159" s="6">
        <v>0</v>
      </c>
      <c r="O159" s="6">
        <v>0</v>
      </c>
      <c r="P159" s="6">
        <v>0</v>
      </c>
      <c r="Q159" s="6">
        <v>1140</v>
      </c>
      <c r="R159" s="6"/>
    </row>
    <row r="160" spans="2:18">
      <c r="B160" s="5" t="s">
        <v>183</v>
      </c>
      <c r="C160" s="6">
        <v>0</v>
      </c>
      <c r="D160" s="6">
        <v>0</v>
      </c>
      <c r="E160" s="6">
        <v>0</v>
      </c>
      <c r="F160" s="6">
        <v>0</v>
      </c>
      <c r="G160" s="6">
        <v>0</v>
      </c>
      <c r="H160" s="6">
        <v>0</v>
      </c>
      <c r="I160" s="6">
        <v>0</v>
      </c>
      <c r="J160" s="6">
        <v>0</v>
      </c>
      <c r="K160" s="6">
        <v>0</v>
      </c>
      <c r="L160" s="6">
        <v>0</v>
      </c>
      <c r="M160" s="6">
        <v>240</v>
      </c>
      <c r="N160" s="6">
        <v>0</v>
      </c>
      <c r="O160" s="6">
        <v>0</v>
      </c>
      <c r="P160" s="6">
        <v>0</v>
      </c>
      <c r="Q160" s="6">
        <v>240</v>
      </c>
      <c r="R160" s="6"/>
    </row>
    <row r="161" spans="2:18">
      <c r="B161" s="5" t="s">
        <v>184</v>
      </c>
      <c r="C161" s="6">
        <v>0</v>
      </c>
      <c r="D161" s="6">
        <v>0</v>
      </c>
      <c r="E161" s="6">
        <v>0</v>
      </c>
      <c r="F161" s="6">
        <v>0</v>
      </c>
      <c r="G161" s="6">
        <v>0</v>
      </c>
      <c r="H161" s="6">
        <v>0</v>
      </c>
      <c r="I161" s="6">
        <v>0</v>
      </c>
      <c r="J161" s="6">
        <v>0</v>
      </c>
      <c r="K161" s="6">
        <v>0</v>
      </c>
      <c r="L161" s="6">
        <v>0</v>
      </c>
      <c r="M161" s="6">
        <v>490</v>
      </c>
      <c r="N161" s="6">
        <v>0</v>
      </c>
      <c r="O161" s="6">
        <v>0</v>
      </c>
      <c r="P161" s="6">
        <v>0</v>
      </c>
      <c r="Q161" s="6">
        <v>490</v>
      </c>
      <c r="R161" s="6"/>
    </row>
    <row r="162" spans="2:18">
      <c r="B162" s="5"/>
    </row>
    <row r="163" spans="2:18" ht="13">
      <c r="B163" s="3" t="s">
        <v>185</v>
      </c>
      <c r="C163" s="6"/>
      <c r="D163" s="6"/>
      <c r="E163" s="6"/>
      <c r="F163" s="6"/>
      <c r="G163" s="6"/>
      <c r="H163" s="6"/>
      <c r="I163" s="6"/>
      <c r="J163" s="6"/>
      <c r="K163" s="6"/>
      <c r="L163" s="6"/>
      <c r="M163" s="6"/>
      <c r="N163" s="6"/>
      <c r="O163" s="6"/>
      <c r="P163" s="6"/>
      <c r="Q163" s="6"/>
      <c r="R163" s="6"/>
    </row>
    <row r="164" spans="2:18">
      <c r="B164" s="5" t="s">
        <v>186</v>
      </c>
      <c r="C164" s="6">
        <v>20</v>
      </c>
      <c r="D164" s="6" t="s">
        <v>40</v>
      </c>
      <c r="E164" s="6">
        <v>40</v>
      </c>
      <c r="F164" s="6">
        <v>30</v>
      </c>
      <c r="G164" s="6">
        <v>60</v>
      </c>
      <c r="H164" s="6" t="s">
        <v>40</v>
      </c>
      <c r="I164" s="6">
        <v>3070</v>
      </c>
      <c r="J164" s="6">
        <v>250</v>
      </c>
      <c r="K164" s="6" t="s">
        <v>40</v>
      </c>
      <c r="L164" s="6">
        <v>40</v>
      </c>
      <c r="M164" s="6">
        <v>0</v>
      </c>
      <c r="N164" s="6">
        <v>0</v>
      </c>
      <c r="O164" s="6" t="s">
        <v>40</v>
      </c>
      <c r="P164" s="6">
        <v>0</v>
      </c>
      <c r="Q164" s="6">
        <v>3510</v>
      </c>
      <c r="R164" s="6"/>
    </row>
    <row r="165" spans="2:18">
      <c r="B165" s="5" t="s">
        <v>187</v>
      </c>
      <c r="C165" s="6">
        <v>0</v>
      </c>
      <c r="D165" s="6">
        <v>0</v>
      </c>
      <c r="E165" s="6">
        <v>0</v>
      </c>
      <c r="F165" s="6">
        <v>0</v>
      </c>
      <c r="G165" s="6">
        <v>0</v>
      </c>
      <c r="H165" s="6">
        <v>0</v>
      </c>
      <c r="I165" s="6">
        <v>0</v>
      </c>
      <c r="J165" s="6">
        <v>0</v>
      </c>
      <c r="K165" s="6">
        <v>0</v>
      </c>
      <c r="L165" s="6">
        <v>6230</v>
      </c>
      <c r="M165" s="6">
        <v>0</v>
      </c>
      <c r="N165" s="6">
        <v>0</v>
      </c>
      <c r="O165" s="6">
        <v>0</v>
      </c>
      <c r="P165" s="6">
        <v>0</v>
      </c>
      <c r="Q165" s="6">
        <v>6230</v>
      </c>
      <c r="R165" s="6"/>
    </row>
    <row r="166" spans="2:18">
      <c r="B166" s="5" t="s">
        <v>188</v>
      </c>
      <c r="C166" s="6">
        <v>330</v>
      </c>
      <c r="D166" s="6">
        <v>430</v>
      </c>
      <c r="E166" s="6">
        <v>440</v>
      </c>
      <c r="F166" s="6">
        <v>550</v>
      </c>
      <c r="G166" s="6">
        <v>400</v>
      </c>
      <c r="H166" s="6">
        <v>380</v>
      </c>
      <c r="I166" s="6">
        <v>360</v>
      </c>
      <c r="J166" s="6">
        <v>510</v>
      </c>
      <c r="K166" s="6">
        <v>570</v>
      </c>
      <c r="L166" s="6">
        <v>520</v>
      </c>
      <c r="M166" s="6">
        <v>300</v>
      </c>
      <c r="N166" s="6">
        <v>0</v>
      </c>
      <c r="O166" s="6">
        <v>0</v>
      </c>
      <c r="P166" s="6">
        <v>0</v>
      </c>
      <c r="Q166" s="6">
        <v>4790</v>
      </c>
      <c r="R166" s="6"/>
    </row>
    <row r="167" spans="2:18">
      <c r="B167" s="5" t="s">
        <v>189</v>
      </c>
      <c r="C167" s="6">
        <v>10</v>
      </c>
      <c r="D167" s="6">
        <v>20</v>
      </c>
      <c r="E167" s="6">
        <v>70</v>
      </c>
      <c r="F167" s="6" t="s">
        <v>40</v>
      </c>
      <c r="G167" s="6">
        <v>0</v>
      </c>
      <c r="H167" s="6">
        <v>20</v>
      </c>
      <c r="I167" s="6">
        <v>10</v>
      </c>
      <c r="J167" s="6">
        <v>720</v>
      </c>
      <c r="K167" s="6">
        <v>70</v>
      </c>
      <c r="L167" s="6">
        <v>110</v>
      </c>
      <c r="M167" s="6">
        <v>160</v>
      </c>
      <c r="N167" s="6">
        <v>40</v>
      </c>
      <c r="O167" s="6">
        <v>0</v>
      </c>
      <c r="P167" s="6">
        <v>0</v>
      </c>
      <c r="Q167" s="6">
        <v>1230</v>
      </c>
      <c r="R167" s="6"/>
    </row>
    <row r="168" spans="2:18">
      <c r="B168" s="5" t="s">
        <v>190</v>
      </c>
      <c r="C168" s="6">
        <v>0</v>
      </c>
      <c r="D168" s="6">
        <v>0</v>
      </c>
      <c r="E168" s="6">
        <v>0</v>
      </c>
      <c r="F168" s="6">
        <v>70</v>
      </c>
      <c r="G168" s="6">
        <v>0</v>
      </c>
      <c r="H168" s="6">
        <v>0</v>
      </c>
      <c r="I168" s="6">
        <v>0</v>
      </c>
      <c r="J168" s="6">
        <v>10</v>
      </c>
      <c r="K168" s="6">
        <v>130</v>
      </c>
      <c r="L168" s="6">
        <v>0</v>
      </c>
      <c r="M168" s="6">
        <v>0</v>
      </c>
      <c r="N168" s="6">
        <v>0</v>
      </c>
      <c r="O168" s="6">
        <v>10</v>
      </c>
      <c r="P168" s="6">
        <v>0</v>
      </c>
      <c r="Q168" s="6">
        <v>210</v>
      </c>
      <c r="R168" s="6"/>
    </row>
    <row r="169" spans="2:18">
      <c r="B169" s="5"/>
    </row>
    <row r="170" spans="2:18" ht="13">
      <c r="B170" s="3" t="s">
        <v>191</v>
      </c>
      <c r="C170" s="6"/>
      <c r="D170" s="6"/>
      <c r="E170" s="6"/>
      <c r="F170" s="6"/>
      <c r="G170" s="6"/>
      <c r="H170" s="6"/>
      <c r="I170" s="6"/>
      <c r="J170" s="6"/>
      <c r="K170" s="6"/>
      <c r="L170" s="6"/>
      <c r="M170" s="6"/>
      <c r="N170" s="6"/>
      <c r="O170" s="6"/>
      <c r="P170" s="6"/>
      <c r="Q170" s="6"/>
      <c r="R170" s="6"/>
    </row>
    <row r="171" spans="2:18">
      <c r="B171" s="5" t="s">
        <v>191</v>
      </c>
      <c r="C171" s="6">
        <v>0</v>
      </c>
      <c r="D171" s="6">
        <v>0</v>
      </c>
      <c r="E171" s="6">
        <v>0</v>
      </c>
      <c r="F171" s="6">
        <v>0</v>
      </c>
      <c r="G171" s="6">
        <v>0</v>
      </c>
      <c r="H171" s="6">
        <v>0</v>
      </c>
      <c r="I171" s="6">
        <v>390</v>
      </c>
      <c r="J171" s="6">
        <v>2430</v>
      </c>
      <c r="K171" s="6" t="s">
        <v>40</v>
      </c>
      <c r="L171" s="6">
        <v>2710</v>
      </c>
      <c r="M171" s="6">
        <v>20</v>
      </c>
      <c r="N171" s="6">
        <v>0</v>
      </c>
      <c r="O171" s="6">
        <v>0</v>
      </c>
      <c r="P171" s="6">
        <v>0</v>
      </c>
      <c r="Q171" s="6">
        <v>5550</v>
      </c>
      <c r="R171" s="6"/>
    </row>
    <row r="172" spans="2:18">
      <c r="B172" s="5"/>
    </row>
    <row r="173" spans="2:18" ht="13">
      <c r="B173" s="3" t="s">
        <v>192</v>
      </c>
      <c r="C173" s="6"/>
      <c r="D173" s="6"/>
      <c r="E173" s="6"/>
      <c r="F173" s="6"/>
      <c r="G173" s="6"/>
      <c r="H173" s="6"/>
      <c r="I173" s="6"/>
      <c r="J173" s="6"/>
      <c r="K173" s="6"/>
      <c r="L173" s="6"/>
      <c r="M173" s="6"/>
      <c r="N173" s="6"/>
      <c r="O173" s="6"/>
      <c r="P173" s="6"/>
      <c r="Q173" s="6"/>
      <c r="R173" s="6"/>
    </row>
    <row r="174" spans="2:18">
      <c r="B174" s="5" t="s">
        <v>192</v>
      </c>
      <c r="C174" s="6">
        <v>0</v>
      </c>
      <c r="D174" s="6">
        <v>0</v>
      </c>
      <c r="E174" s="6">
        <v>0</v>
      </c>
      <c r="F174" s="6">
        <v>0</v>
      </c>
      <c r="G174" s="6">
        <v>0</v>
      </c>
      <c r="H174" s="6">
        <v>0</v>
      </c>
      <c r="I174" s="6">
        <v>400</v>
      </c>
      <c r="J174" s="6">
        <v>0</v>
      </c>
      <c r="K174" s="6">
        <v>0</v>
      </c>
      <c r="L174" s="6">
        <v>0</v>
      </c>
      <c r="M174" s="6">
        <v>0</v>
      </c>
      <c r="N174" s="6">
        <v>0</v>
      </c>
      <c r="O174" s="6">
        <v>0</v>
      </c>
      <c r="P174" s="6">
        <v>0</v>
      </c>
      <c r="Q174" s="6">
        <v>400</v>
      </c>
      <c r="R174" s="6"/>
    </row>
    <row r="175" spans="2:18">
      <c r="B175" s="5"/>
    </row>
    <row r="176" spans="2:18" ht="13">
      <c r="B176" s="3" t="s">
        <v>193</v>
      </c>
      <c r="C176" s="6"/>
      <c r="D176" s="6"/>
      <c r="E176" s="6"/>
      <c r="F176" s="6"/>
      <c r="G176" s="6"/>
      <c r="H176" s="6"/>
      <c r="I176" s="6"/>
      <c r="J176" s="6"/>
      <c r="K176" s="6"/>
      <c r="L176" s="6"/>
      <c r="M176" s="6"/>
      <c r="N176" s="6"/>
      <c r="O176" s="6"/>
      <c r="P176" s="6"/>
      <c r="Q176" s="6"/>
      <c r="R176" s="6"/>
    </row>
    <row r="177" spans="2:18">
      <c r="B177" s="5" t="s">
        <v>193</v>
      </c>
      <c r="C177" s="6">
        <v>0</v>
      </c>
      <c r="D177" s="6">
        <v>0</v>
      </c>
      <c r="E177" s="6">
        <v>0</v>
      </c>
      <c r="F177" s="6">
        <v>0</v>
      </c>
      <c r="G177" s="6">
        <v>0</v>
      </c>
      <c r="H177" s="6">
        <v>0</v>
      </c>
      <c r="I177" s="6">
        <v>60</v>
      </c>
      <c r="J177" s="6">
        <v>0</v>
      </c>
      <c r="K177" s="6">
        <v>0</v>
      </c>
      <c r="L177" s="6">
        <v>0</v>
      </c>
      <c r="M177" s="6">
        <v>0</v>
      </c>
      <c r="N177" s="6">
        <v>0</v>
      </c>
      <c r="O177" s="6">
        <v>0</v>
      </c>
      <c r="P177" s="6">
        <v>0</v>
      </c>
      <c r="Q177" s="6">
        <v>60</v>
      </c>
      <c r="R177" s="6"/>
    </row>
    <row r="178" spans="2:18">
      <c r="B178" s="5"/>
    </row>
    <row r="179" spans="2:18" ht="13">
      <c r="B179" s="3" t="s">
        <v>194</v>
      </c>
      <c r="C179" s="6"/>
      <c r="D179" s="6"/>
      <c r="E179" s="6"/>
      <c r="F179" s="6"/>
      <c r="G179" s="6"/>
      <c r="H179" s="6"/>
      <c r="I179" s="6"/>
      <c r="J179" s="6"/>
      <c r="K179" s="6"/>
      <c r="L179" s="6"/>
      <c r="M179" s="6"/>
      <c r="N179" s="6"/>
      <c r="O179" s="6"/>
      <c r="P179" s="6"/>
      <c r="Q179" s="6"/>
      <c r="R179" s="6"/>
    </row>
    <row r="180" spans="2:18">
      <c r="B180" s="5" t="s">
        <v>194</v>
      </c>
      <c r="C180" s="6">
        <v>0</v>
      </c>
      <c r="D180" s="6">
        <v>0</v>
      </c>
      <c r="E180" s="6">
        <v>0</v>
      </c>
      <c r="F180" s="6">
        <v>0</v>
      </c>
      <c r="G180" s="6">
        <v>0</v>
      </c>
      <c r="H180" s="6">
        <v>0</v>
      </c>
      <c r="I180" s="6">
        <v>20</v>
      </c>
      <c r="J180" s="6">
        <v>0</v>
      </c>
      <c r="K180" s="6">
        <v>0</v>
      </c>
      <c r="L180" s="6">
        <v>20</v>
      </c>
      <c r="M180" s="6">
        <v>0</v>
      </c>
      <c r="N180" s="6">
        <v>0</v>
      </c>
      <c r="O180" s="6">
        <v>0</v>
      </c>
      <c r="P180" s="6">
        <v>0</v>
      </c>
      <c r="Q180" s="6">
        <v>40</v>
      </c>
      <c r="R180" s="6"/>
    </row>
    <row r="181" spans="2:18">
      <c r="B181" s="5"/>
    </row>
    <row r="182" spans="2:18" ht="13">
      <c r="B182" s="3" t="s">
        <v>195</v>
      </c>
      <c r="C182" s="6"/>
      <c r="D182" s="6"/>
      <c r="E182" s="6"/>
      <c r="F182" s="6"/>
      <c r="G182" s="6"/>
      <c r="H182" s="6"/>
      <c r="I182" s="6"/>
      <c r="J182" s="6"/>
      <c r="K182" s="6"/>
      <c r="L182" s="6"/>
      <c r="M182" s="6"/>
      <c r="N182" s="6"/>
      <c r="O182" s="6"/>
      <c r="P182" s="6"/>
      <c r="Q182" s="6"/>
      <c r="R182" s="6"/>
    </row>
    <row r="183" spans="2:18">
      <c r="B183" s="5" t="s">
        <v>196</v>
      </c>
      <c r="C183" s="6">
        <v>0</v>
      </c>
      <c r="D183" s="6">
        <v>0</v>
      </c>
      <c r="E183" s="6">
        <v>0</v>
      </c>
      <c r="F183" s="6">
        <v>0</v>
      </c>
      <c r="G183" s="6">
        <v>180</v>
      </c>
      <c r="H183" s="6">
        <v>0</v>
      </c>
      <c r="I183" s="6">
        <v>70</v>
      </c>
      <c r="J183" s="6">
        <v>0</v>
      </c>
      <c r="K183" s="6">
        <v>0</v>
      </c>
      <c r="L183" s="6" t="s">
        <v>40</v>
      </c>
      <c r="M183" s="6">
        <v>0</v>
      </c>
      <c r="N183" s="6">
        <v>0</v>
      </c>
      <c r="O183" s="6">
        <v>0</v>
      </c>
      <c r="P183" s="6">
        <v>0</v>
      </c>
      <c r="Q183" s="6">
        <v>250</v>
      </c>
      <c r="R183" s="6"/>
    </row>
    <row r="184" spans="2:18">
      <c r="B184" s="5"/>
    </row>
    <row r="185" spans="2:18" ht="13">
      <c r="B185" s="3" t="s">
        <v>197</v>
      </c>
      <c r="C185" s="6"/>
      <c r="D185" s="6"/>
      <c r="E185" s="6"/>
      <c r="F185" s="6"/>
      <c r="G185" s="6"/>
      <c r="H185" s="6"/>
      <c r="I185" s="6"/>
      <c r="J185" s="6"/>
      <c r="K185" s="6"/>
      <c r="L185" s="6"/>
      <c r="M185" s="6"/>
      <c r="N185" s="6"/>
      <c r="O185" s="6"/>
      <c r="P185" s="6"/>
      <c r="Q185" s="6"/>
      <c r="R185" s="6"/>
    </row>
    <row r="186" spans="2:18">
      <c r="B186" s="5" t="s">
        <v>198</v>
      </c>
      <c r="C186" s="6">
        <v>0</v>
      </c>
      <c r="D186" s="6">
        <v>0</v>
      </c>
      <c r="E186" s="6">
        <v>0</v>
      </c>
      <c r="F186" s="6">
        <v>0</v>
      </c>
      <c r="G186" s="6">
        <v>0</v>
      </c>
      <c r="H186" s="6">
        <v>0</v>
      </c>
      <c r="I186" s="6">
        <v>10</v>
      </c>
      <c r="J186" s="6">
        <v>0</v>
      </c>
      <c r="K186" s="6">
        <v>0</v>
      </c>
      <c r="L186" s="6">
        <v>5690</v>
      </c>
      <c r="M186" s="6">
        <v>0</v>
      </c>
      <c r="N186" s="6">
        <v>0</v>
      </c>
      <c r="O186" s="6">
        <v>10</v>
      </c>
      <c r="P186" s="6">
        <v>0</v>
      </c>
      <c r="Q186" s="6">
        <v>5700</v>
      </c>
      <c r="R186" s="6"/>
    </row>
    <row r="187" spans="2:18">
      <c r="B187" s="5" t="s">
        <v>199</v>
      </c>
      <c r="C187" s="6">
        <v>0</v>
      </c>
      <c r="D187" s="6">
        <v>0</v>
      </c>
      <c r="E187" s="6">
        <v>0</v>
      </c>
      <c r="F187" s="6">
        <v>0</v>
      </c>
      <c r="G187" s="6">
        <v>0</v>
      </c>
      <c r="H187" s="6">
        <v>0</v>
      </c>
      <c r="I187" s="6">
        <v>0</v>
      </c>
      <c r="J187" s="6">
        <v>0</v>
      </c>
      <c r="K187" s="6">
        <v>0</v>
      </c>
      <c r="L187" s="6">
        <v>70</v>
      </c>
      <c r="M187" s="6">
        <v>0</v>
      </c>
      <c r="N187" s="6">
        <v>0</v>
      </c>
      <c r="O187" s="6">
        <v>0</v>
      </c>
      <c r="P187" s="6">
        <v>0</v>
      </c>
      <c r="Q187" s="6">
        <v>70</v>
      </c>
      <c r="R187" s="6"/>
    </row>
    <row r="188" spans="2:18">
      <c r="B188" s="5"/>
    </row>
    <row r="189" spans="2:18" ht="13">
      <c r="B189" s="3" t="s">
        <v>200</v>
      </c>
      <c r="C189" s="6"/>
      <c r="D189" s="6"/>
      <c r="E189" s="6"/>
      <c r="F189" s="6"/>
      <c r="G189" s="6"/>
      <c r="H189" s="6"/>
      <c r="I189" s="6"/>
      <c r="J189" s="6"/>
      <c r="K189" s="6"/>
      <c r="L189" s="6"/>
      <c r="M189" s="6"/>
      <c r="N189" s="6"/>
      <c r="O189" s="6"/>
      <c r="P189" s="6"/>
      <c r="Q189" s="6"/>
      <c r="R189" s="6"/>
    </row>
    <row r="190" spans="2:18">
      <c r="B190" s="5" t="s">
        <v>201</v>
      </c>
      <c r="C190" s="6">
        <v>9550</v>
      </c>
      <c r="D190" s="6">
        <v>17710</v>
      </c>
      <c r="E190" s="6">
        <v>9250</v>
      </c>
      <c r="F190" s="6">
        <v>4490</v>
      </c>
      <c r="G190" s="6">
        <v>7600</v>
      </c>
      <c r="H190" s="6">
        <v>4570</v>
      </c>
      <c r="I190" s="6">
        <v>10030</v>
      </c>
      <c r="J190" s="6">
        <v>6660</v>
      </c>
      <c r="K190" s="6">
        <v>5740</v>
      </c>
      <c r="L190" s="6">
        <v>5640</v>
      </c>
      <c r="M190" s="6">
        <v>8820</v>
      </c>
      <c r="N190" s="6" t="s">
        <v>40</v>
      </c>
      <c r="O190" s="6">
        <v>0</v>
      </c>
      <c r="P190" s="6">
        <v>900</v>
      </c>
      <c r="Q190" s="6">
        <v>90950</v>
      </c>
      <c r="R190" s="6"/>
    </row>
    <row r="191" spans="2:18">
      <c r="B191" s="5" t="s">
        <v>202</v>
      </c>
      <c r="C191" s="6">
        <v>70</v>
      </c>
      <c r="D191" s="6">
        <v>910</v>
      </c>
      <c r="E191" s="6">
        <v>340</v>
      </c>
      <c r="F191" s="6">
        <v>400</v>
      </c>
      <c r="G191" s="6">
        <v>80</v>
      </c>
      <c r="H191" s="6">
        <v>130</v>
      </c>
      <c r="I191" s="6">
        <v>150</v>
      </c>
      <c r="J191" s="6">
        <v>90</v>
      </c>
      <c r="K191" s="6">
        <v>80</v>
      </c>
      <c r="L191" s="6">
        <v>100</v>
      </c>
      <c r="M191" s="6">
        <v>220</v>
      </c>
      <c r="N191" s="6">
        <v>0</v>
      </c>
      <c r="O191" s="6">
        <v>0</v>
      </c>
      <c r="P191" s="6">
        <v>0</v>
      </c>
      <c r="Q191" s="6">
        <v>2580</v>
      </c>
      <c r="R191" s="6"/>
    </row>
    <row r="192" spans="2:18">
      <c r="B192" s="5"/>
    </row>
    <row r="193" spans="2:18" ht="13">
      <c r="B193" s="3" t="s">
        <v>7</v>
      </c>
      <c r="C193" s="6">
        <v>30610</v>
      </c>
      <c r="D193" s="6">
        <v>59340</v>
      </c>
      <c r="E193" s="6">
        <v>36610</v>
      </c>
      <c r="F193" s="6">
        <v>21370</v>
      </c>
      <c r="G193" s="6">
        <v>30500</v>
      </c>
      <c r="H193" s="6">
        <v>22590</v>
      </c>
      <c r="I193" s="6">
        <v>101930</v>
      </c>
      <c r="J193" s="6">
        <v>41770</v>
      </c>
      <c r="K193" s="6">
        <v>45180</v>
      </c>
      <c r="L193" s="6">
        <v>36090</v>
      </c>
      <c r="M193" s="6">
        <v>47590</v>
      </c>
      <c r="N193" s="6">
        <v>3820</v>
      </c>
      <c r="O193" s="6">
        <v>3750</v>
      </c>
      <c r="P193" s="6">
        <v>3730</v>
      </c>
      <c r="Q193" s="6">
        <v>484880</v>
      </c>
      <c r="R193" s="6"/>
    </row>
    <row r="194" spans="2:18">
      <c r="C194" s="6"/>
      <c r="D194" s="6"/>
      <c r="E194" s="6"/>
      <c r="F194" s="6"/>
      <c r="G194" s="6"/>
      <c r="H194" s="6"/>
      <c r="I194" s="6"/>
      <c r="J194" s="6"/>
      <c r="K194" s="6"/>
      <c r="L194" s="6"/>
      <c r="M194" s="6"/>
      <c r="N194" s="6"/>
      <c r="O194" s="6"/>
      <c r="P194" s="6"/>
      <c r="Q194" s="6"/>
      <c r="R194" s="6"/>
    </row>
    <row r="195" spans="2:18" ht="13">
      <c r="B195" s="9"/>
      <c r="C195" s="9"/>
      <c r="D195" s="9"/>
      <c r="E195" s="9"/>
      <c r="F195" s="9"/>
      <c r="G195" s="9"/>
      <c r="H195" s="9"/>
      <c r="I195" s="9"/>
      <c r="J195" s="9"/>
      <c r="K195" s="9"/>
      <c r="L195" s="9"/>
      <c r="M195" s="9"/>
      <c r="N195" s="9"/>
      <c r="O195" s="9"/>
      <c r="P195" s="9"/>
      <c r="Q195" s="13" t="s">
        <v>17</v>
      </c>
    </row>
    <row r="196" spans="2:18" ht="12.5" customHeight="1">
      <c r="B196" s="2848" t="s">
        <v>18</v>
      </c>
      <c r="C196" s="2846"/>
      <c r="D196" s="2846"/>
      <c r="E196" s="2846"/>
      <c r="F196" s="2846"/>
      <c r="G196" s="2846"/>
      <c r="H196" s="2846"/>
      <c r="I196" s="2846"/>
    </row>
    <row r="197" spans="2:18" ht="12.5" customHeight="1">
      <c r="B197" s="2848" t="s">
        <v>220</v>
      </c>
      <c r="C197" s="2846"/>
      <c r="D197" s="2846"/>
      <c r="E197" s="2846"/>
      <c r="F197" s="2846"/>
      <c r="G197" s="2846"/>
      <c r="H197" s="2846"/>
      <c r="I197" s="2846"/>
    </row>
    <row r="198" spans="2:18" ht="14" customHeight="1">
      <c r="B198" s="2848" t="s">
        <v>560</v>
      </c>
      <c r="C198" s="2846"/>
      <c r="D198" s="2846"/>
      <c r="E198" s="2846"/>
      <c r="F198" s="2846"/>
      <c r="G198" s="2846"/>
      <c r="H198" s="2846"/>
      <c r="I198" s="2846"/>
    </row>
    <row r="199" spans="2:18">
      <c r="B199" s="2848" t="s">
        <v>807</v>
      </c>
      <c r="C199" s="2846"/>
      <c r="D199" s="2846"/>
      <c r="E199" s="2846"/>
      <c r="F199" s="2846"/>
      <c r="G199" s="2846"/>
      <c r="H199" s="2846"/>
      <c r="I199" s="2846"/>
    </row>
    <row r="200" spans="2:18">
      <c r="B200" s="2848" t="s">
        <v>806</v>
      </c>
      <c r="C200" s="2846"/>
      <c r="D200" s="2846"/>
      <c r="E200" s="2846"/>
      <c r="F200" s="2846"/>
      <c r="G200" s="2846"/>
      <c r="H200" s="2846"/>
      <c r="I200" s="2846"/>
    </row>
  </sheetData>
  <mergeCells count="5">
    <mergeCell ref="B196:I196"/>
    <mergeCell ref="B197:I197"/>
    <mergeCell ref="B198:I198"/>
    <mergeCell ref="B199:I199"/>
    <mergeCell ref="B200:I200"/>
  </mergeCells>
  <pageMargins left="0.7" right="0.7" top="0.75" bottom="0.75" header="0.3" footer="0.3"/>
  <pageSetup paperSize="9" scale="46" fitToHeight="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
  <sheetViews>
    <sheetView zoomScale="75" zoomScaleNormal="75" workbookViewId="0">
      <pane xSplit="2" ySplit="7" topLeftCell="C8"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5" width="10.7265625" customWidth="1"/>
    <col min="6" max="6" width="2.7265625" customWidth="1"/>
    <col min="7" max="9" width="10.7265625" customWidth="1"/>
    <col min="10" max="10" width="2.7265625" customWidth="1"/>
    <col min="11" max="13" width="10.7265625" customWidth="1"/>
    <col min="14" max="14" width="2.7265625" customWidth="1"/>
    <col min="15" max="17" width="10.7265625" customWidth="1"/>
    <col min="18" max="18" width="2.7265625" customWidth="1"/>
    <col min="19" max="21" width="10.7265625" customWidth="1"/>
    <col min="22" max="22" width="2.7265625" customWidth="1"/>
    <col min="23" max="26" width="10.7265625" customWidth="1"/>
  </cols>
  <sheetData>
    <row r="1" spans="2:26">
      <c r="B1" s="2" t="str">
        <f>HYPERLINK("#'Contents'!A1", "Back to contents")</f>
        <v>Back to contents</v>
      </c>
    </row>
    <row r="2" spans="2:26" ht="22.5">
      <c r="B2" s="11" t="s">
        <v>652</v>
      </c>
    </row>
    <row r="3" spans="2:26" ht="13">
      <c r="B3" s="12" t="s">
        <v>7</v>
      </c>
    </row>
    <row r="4" spans="2:26" ht="13">
      <c r="B4" s="10"/>
      <c r="C4" s="10"/>
      <c r="D4" s="10"/>
      <c r="E4" s="10"/>
      <c r="F4" s="10"/>
      <c r="G4" s="10"/>
      <c r="H4" s="10"/>
      <c r="I4" s="10"/>
      <c r="J4" s="10"/>
      <c r="K4" s="10"/>
      <c r="L4" s="10"/>
      <c r="M4" s="10"/>
      <c r="N4" s="10"/>
      <c r="O4" s="10"/>
      <c r="P4" s="10"/>
      <c r="Q4" s="10"/>
      <c r="R4" s="10"/>
      <c r="S4" s="10"/>
      <c r="T4" s="10"/>
      <c r="U4" s="10"/>
      <c r="V4" s="10"/>
      <c r="W4" s="10"/>
      <c r="X4" s="10"/>
      <c r="Y4" s="14" t="s">
        <v>15</v>
      </c>
    </row>
    <row r="5" spans="2:26" ht="30" customHeight="1">
      <c r="C5" s="2849" t="s">
        <v>208</v>
      </c>
      <c r="D5" s="2849"/>
      <c r="E5" s="2849"/>
      <c r="F5" s="2849"/>
      <c r="G5" s="2849"/>
      <c r="H5" s="2849"/>
      <c r="I5" s="2857"/>
      <c r="K5" s="2849" t="s">
        <v>209</v>
      </c>
      <c r="L5" s="2849"/>
      <c r="M5" s="2849"/>
      <c r="N5" s="2849"/>
      <c r="O5" s="2849"/>
      <c r="P5" s="2849"/>
      <c r="Q5" s="2857"/>
      <c r="S5" s="2849" t="s">
        <v>7</v>
      </c>
      <c r="T5" s="2849"/>
      <c r="U5" s="2849"/>
      <c r="V5" s="2849"/>
      <c r="W5" s="2849"/>
      <c r="X5" s="2849"/>
      <c r="Y5" s="2857"/>
    </row>
    <row r="6" spans="2:26" ht="15" customHeight="1">
      <c r="C6" s="2849" t="s">
        <v>5</v>
      </c>
      <c r="D6" s="2849"/>
      <c r="E6" s="2849"/>
      <c r="G6" s="2849" t="s">
        <v>6</v>
      </c>
      <c r="H6" s="2849"/>
      <c r="I6" s="2849"/>
      <c r="K6" s="2849" t="s">
        <v>5</v>
      </c>
      <c r="L6" s="2849"/>
      <c r="M6" s="2849"/>
      <c r="O6" s="2849" t="s">
        <v>6</v>
      </c>
      <c r="P6" s="2849"/>
      <c r="Q6" s="2849"/>
      <c r="S6" s="2849" t="s">
        <v>5</v>
      </c>
      <c r="T6" s="2849"/>
      <c r="U6" s="2849"/>
      <c r="W6" s="2849" t="s">
        <v>6</v>
      </c>
      <c r="X6" s="2849"/>
      <c r="Y6" s="2849"/>
    </row>
    <row r="7" spans="2:26" ht="26">
      <c r="B7" s="16"/>
      <c r="C7" s="15" t="s">
        <v>4</v>
      </c>
      <c r="D7" s="15" t="s">
        <v>14</v>
      </c>
      <c r="E7" s="15" t="s">
        <v>7</v>
      </c>
      <c r="F7" s="15"/>
      <c r="G7" s="15" t="s">
        <v>4</v>
      </c>
      <c r="H7" s="15" t="s">
        <v>14</v>
      </c>
      <c r="I7" s="15" t="s">
        <v>7</v>
      </c>
      <c r="J7" s="15"/>
      <c r="K7" s="15" t="s">
        <v>4</v>
      </c>
      <c r="L7" s="15" t="s">
        <v>14</v>
      </c>
      <c r="M7" s="15" t="s">
        <v>7</v>
      </c>
      <c r="N7" s="15"/>
      <c r="O7" s="15" t="s">
        <v>4</v>
      </c>
      <c r="P7" s="15" t="s">
        <v>14</v>
      </c>
      <c r="Q7" s="15" t="s">
        <v>7</v>
      </c>
      <c r="R7" s="15"/>
      <c r="S7" s="15" t="s">
        <v>4</v>
      </c>
      <c r="T7" s="15" t="s">
        <v>14</v>
      </c>
      <c r="U7" s="15" t="s">
        <v>7</v>
      </c>
      <c r="V7" s="15"/>
      <c r="W7" s="15" t="s">
        <v>4</v>
      </c>
      <c r="X7" s="15" t="s">
        <v>14</v>
      </c>
      <c r="Y7" s="15" t="s">
        <v>7</v>
      </c>
      <c r="Z7" s="15"/>
    </row>
    <row r="9" spans="2:26" ht="13">
      <c r="B9" s="12" t="s">
        <v>16</v>
      </c>
    </row>
    <row r="11" spans="2:26" ht="13">
      <c r="B11" s="3" t="s">
        <v>549</v>
      </c>
      <c r="C11" s="6">
        <v>10120</v>
      </c>
      <c r="D11" s="6">
        <v>1900</v>
      </c>
      <c r="E11" s="6">
        <v>12020</v>
      </c>
      <c r="F11" s="6"/>
      <c r="G11" s="6">
        <v>9180</v>
      </c>
      <c r="H11" s="6">
        <v>8340</v>
      </c>
      <c r="I11" s="6">
        <v>17530</v>
      </c>
      <c r="J11" s="6"/>
      <c r="K11" s="6">
        <v>530</v>
      </c>
      <c r="L11" s="6">
        <v>10</v>
      </c>
      <c r="M11" s="6">
        <v>540</v>
      </c>
      <c r="N11" s="6"/>
      <c r="O11" s="6">
        <v>470</v>
      </c>
      <c r="P11" s="6">
        <v>50</v>
      </c>
      <c r="Q11" s="6">
        <v>520</v>
      </c>
      <c r="R11" s="6"/>
      <c r="S11" s="6">
        <v>10650</v>
      </c>
      <c r="T11" s="6">
        <v>1920</v>
      </c>
      <c r="U11" s="6">
        <v>12570</v>
      </c>
      <c r="V11" s="6"/>
      <c r="W11" s="6">
        <v>9660</v>
      </c>
      <c r="X11" s="6">
        <v>8390</v>
      </c>
      <c r="Y11" s="6">
        <v>18050</v>
      </c>
      <c r="Z11" s="6"/>
    </row>
    <row r="12" spans="2:26" ht="13">
      <c r="B12" s="3" t="s">
        <v>550</v>
      </c>
      <c r="C12" s="6">
        <v>21360</v>
      </c>
      <c r="D12" s="6">
        <v>2860</v>
      </c>
      <c r="E12" s="6">
        <v>24220</v>
      </c>
      <c r="F12" s="6"/>
      <c r="G12" s="6">
        <v>20250</v>
      </c>
      <c r="H12" s="6">
        <v>12630</v>
      </c>
      <c r="I12" s="6">
        <v>32880</v>
      </c>
      <c r="J12" s="6"/>
      <c r="K12" s="6">
        <v>960</v>
      </c>
      <c r="L12" s="6">
        <v>40</v>
      </c>
      <c r="M12" s="6">
        <v>1000</v>
      </c>
      <c r="N12" s="6"/>
      <c r="O12" s="6">
        <v>1140</v>
      </c>
      <c r="P12" s="6">
        <v>110</v>
      </c>
      <c r="Q12" s="6">
        <v>1250</v>
      </c>
      <c r="R12" s="6"/>
      <c r="S12" s="6">
        <v>22320</v>
      </c>
      <c r="T12" s="6">
        <v>2900</v>
      </c>
      <c r="U12" s="6">
        <v>25220</v>
      </c>
      <c r="V12" s="6"/>
      <c r="W12" s="6">
        <v>21390</v>
      </c>
      <c r="X12" s="6">
        <v>12740</v>
      </c>
      <c r="Y12" s="6">
        <v>34130</v>
      </c>
      <c r="Z12" s="6"/>
    </row>
    <row r="13" spans="2:26" ht="13">
      <c r="B13" s="3" t="s">
        <v>210</v>
      </c>
      <c r="C13" s="6">
        <v>13960</v>
      </c>
      <c r="D13" s="6">
        <v>1740</v>
      </c>
      <c r="E13" s="6">
        <v>15690</v>
      </c>
      <c r="F13" s="6"/>
      <c r="G13" s="6">
        <v>11950</v>
      </c>
      <c r="H13" s="6">
        <v>6960</v>
      </c>
      <c r="I13" s="6">
        <v>18900</v>
      </c>
      <c r="J13" s="6"/>
      <c r="K13" s="6">
        <v>820</v>
      </c>
      <c r="L13" s="6">
        <v>40</v>
      </c>
      <c r="M13" s="6">
        <v>850</v>
      </c>
      <c r="N13" s="6"/>
      <c r="O13" s="6">
        <v>1010</v>
      </c>
      <c r="P13" s="6">
        <v>150</v>
      </c>
      <c r="Q13" s="6">
        <v>1160</v>
      </c>
      <c r="R13" s="6"/>
      <c r="S13" s="6">
        <v>14770</v>
      </c>
      <c r="T13" s="6">
        <v>1770</v>
      </c>
      <c r="U13" s="6">
        <v>16550</v>
      </c>
      <c r="V13" s="6"/>
      <c r="W13" s="6">
        <v>12960</v>
      </c>
      <c r="X13" s="6">
        <v>7100</v>
      </c>
      <c r="Y13" s="6">
        <v>20060</v>
      </c>
      <c r="Z13" s="6"/>
    </row>
    <row r="14" spans="2:26" ht="13">
      <c r="B14" s="3" t="s">
        <v>551</v>
      </c>
      <c r="C14" s="6">
        <v>8020</v>
      </c>
      <c r="D14" s="6">
        <v>960</v>
      </c>
      <c r="E14" s="6">
        <v>8980</v>
      </c>
      <c r="F14" s="6"/>
      <c r="G14" s="6">
        <v>7410</v>
      </c>
      <c r="H14" s="6">
        <v>4010</v>
      </c>
      <c r="I14" s="6">
        <v>11410</v>
      </c>
      <c r="J14" s="6"/>
      <c r="K14" s="6">
        <v>350</v>
      </c>
      <c r="L14" s="6">
        <v>20</v>
      </c>
      <c r="M14" s="6">
        <v>370</v>
      </c>
      <c r="N14" s="6"/>
      <c r="O14" s="6">
        <v>520</v>
      </c>
      <c r="P14" s="6">
        <v>90</v>
      </c>
      <c r="Q14" s="6">
        <v>600</v>
      </c>
      <c r="R14" s="6"/>
      <c r="S14" s="6">
        <v>8370</v>
      </c>
      <c r="T14" s="6">
        <v>980</v>
      </c>
      <c r="U14" s="6">
        <v>9350</v>
      </c>
      <c r="V14" s="6"/>
      <c r="W14" s="6">
        <v>7930</v>
      </c>
      <c r="X14" s="6">
        <v>4090</v>
      </c>
      <c r="Y14" s="6">
        <v>12020</v>
      </c>
      <c r="Z14" s="6"/>
    </row>
    <row r="15" spans="2:26" ht="13">
      <c r="B15" s="3" t="s">
        <v>240</v>
      </c>
      <c r="C15" s="6">
        <v>11300</v>
      </c>
      <c r="D15" s="6">
        <v>1230</v>
      </c>
      <c r="E15" s="6">
        <v>12530</v>
      </c>
      <c r="F15" s="6"/>
      <c r="G15" s="6">
        <v>11060</v>
      </c>
      <c r="H15" s="6">
        <v>5740</v>
      </c>
      <c r="I15" s="6">
        <v>16800</v>
      </c>
      <c r="J15" s="6"/>
      <c r="K15" s="6">
        <v>450</v>
      </c>
      <c r="L15" s="6">
        <v>30</v>
      </c>
      <c r="M15" s="6">
        <v>470</v>
      </c>
      <c r="N15" s="6"/>
      <c r="O15" s="6">
        <v>590</v>
      </c>
      <c r="P15" s="6">
        <v>110</v>
      </c>
      <c r="Q15" s="6">
        <v>700</v>
      </c>
      <c r="R15" s="6"/>
      <c r="S15" s="6">
        <v>11750</v>
      </c>
      <c r="T15" s="6">
        <v>1250</v>
      </c>
      <c r="U15" s="6">
        <v>13000</v>
      </c>
      <c r="V15" s="6"/>
      <c r="W15" s="6">
        <v>11650</v>
      </c>
      <c r="X15" s="6">
        <v>5850</v>
      </c>
      <c r="Y15" s="6">
        <v>17500</v>
      </c>
      <c r="Z15" s="6"/>
    </row>
    <row r="16" spans="2:26" ht="13">
      <c r="B16" s="3" t="s">
        <v>211</v>
      </c>
      <c r="C16" s="6">
        <v>8950</v>
      </c>
      <c r="D16" s="6">
        <v>910</v>
      </c>
      <c r="E16" s="6">
        <v>9860</v>
      </c>
      <c r="F16" s="6"/>
      <c r="G16" s="6">
        <v>7810</v>
      </c>
      <c r="H16" s="6">
        <v>3530</v>
      </c>
      <c r="I16" s="6">
        <v>11340</v>
      </c>
      <c r="J16" s="6"/>
      <c r="K16" s="6">
        <v>480</v>
      </c>
      <c r="L16" s="6">
        <v>80</v>
      </c>
      <c r="M16" s="6">
        <v>560</v>
      </c>
      <c r="N16" s="6"/>
      <c r="O16" s="6">
        <v>700</v>
      </c>
      <c r="P16" s="6">
        <v>130</v>
      </c>
      <c r="Q16" s="6">
        <v>830</v>
      </c>
      <c r="R16" s="6"/>
      <c r="S16" s="6">
        <v>9430</v>
      </c>
      <c r="T16" s="6">
        <v>1000</v>
      </c>
      <c r="U16" s="6">
        <v>10420</v>
      </c>
      <c r="V16" s="6"/>
      <c r="W16" s="6">
        <v>8510</v>
      </c>
      <c r="X16" s="6">
        <v>3670</v>
      </c>
      <c r="Y16" s="6">
        <v>12170</v>
      </c>
      <c r="Z16" s="6"/>
    </row>
    <row r="17" spans="2:26" ht="13">
      <c r="B17" s="3" t="s">
        <v>212</v>
      </c>
      <c r="C17" s="6">
        <v>42110</v>
      </c>
      <c r="D17" s="6">
        <v>2280</v>
      </c>
      <c r="E17" s="6">
        <v>44390</v>
      </c>
      <c r="F17" s="6"/>
      <c r="G17" s="6">
        <v>42270</v>
      </c>
      <c r="H17" s="6">
        <v>9570</v>
      </c>
      <c r="I17" s="6">
        <v>51840</v>
      </c>
      <c r="J17" s="6"/>
      <c r="K17" s="6">
        <v>2030</v>
      </c>
      <c r="L17" s="6">
        <v>220</v>
      </c>
      <c r="M17" s="6">
        <v>2250</v>
      </c>
      <c r="N17" s="6"/>
      <c r="O17" s="6">
        <v>3020</v>
      </c>
      <c r="P17" s="6">
        <v>390</v>
      </c>
      <c r="Q17" s="6">
        <v>3410</v>
      </c>
      <c r="R17" s="6"/>
      <c r="S17" s="6">
        <v>44160</v>
      </c>
      <c r="T17" s="6">
        <v>2490</v>
      </c>
      <c r="U17" s="6">
        <v>46650</v>
      </c>
      <c r="V17" s="6"/>
      <c r="W17" s="6">
        <v>45300</v>
      </c>
      <c r="X17" s="6">
        <v>9960</v>
      </c>
      <c r="Y17" s="6">
        <v>55260</v>
      </c>
      <c r="Z17" s="6"/>
    </row>
    <row r="18" spans="2:26" ht="13">
      <c r="B18" s="3" t="s">
        <v>552</v>
      </c>
      <c r="C18" s="6">
        <v>17480</v>
      </c>
      <c r="D18" s="6">
        <v>2000</v>
      </c>
      <c r="E18" s="6">
        <v>19480</v>
      </c>
      <c r="F18" s="6"/>
      <c r="G18" s="6">
        <v>13660</v>
      </c>
      <c r="H18" s="6">
        <v>6240</v>
      </c>
      <c r="I18" s="6">
        <v>19900</v>
      </c>
      <c r="J18" s="6"/>
      <c r="K18" s="6">
        <v>830</v>
      </c>
      <c r="L18" s="6">
        <v>150</v>
      </c>
      <c r="M18" s="6">
        <v>980</v>
      </c>
      <c r="N18" s="6"/>
      <c r="O18" s="6">
        <v>1210</v>
      </c>
      <c r="P18" s="6">
        <v>200</v>
      </c>
      <c r="Q18" s="6">
        <v>1400</v>
      </c>
      <c r="R18" s="6"/>
      <c r="S18" s="6">
        <v>18310</v>
      </c>
      <c r="T18" s="6">
        <v>2150</v>
      </c>
      <c r="U18" s="6">
        <v>20460</v>
      </c>
      <c r="V18" s="6"/>
      <c r="W18" s="6">
        <v>14860</v>
      </c>
      <c r="X18" s="6">
        <v>6440</v>
      </c>
      <c r="Y18" s="6">
        <v>21300</v>
      </c>
      <c r="Z18" s="6"/>
    </row>
    <row r="19" spans="2:26" ht="13">
      <c r="B19" s="3" t="s">
        <v>553</v>
      </c>
      <c r="C19" s="6">
        <v>21310</v>
      </c>
      <c r="D19" s="6">
        <v>1840</v>
      </c>
      <c r="E19" s="6">
        <v>23140</v>
      </c>
      <c r="F19" s="6"/>
      <c r="G19" s="6">
        <v>14080</v>
      </c>
      <c r="H19" s="6">
        <v>6360</v>
      </c>
      <c r="I19" s="6">
        <v>20450</v>
      </c>
      <c r="J19" s="6"/>
      <c r="K19" s="6">
        <v>550</v>
      </c>
      <c r="L19" s="6">
        <v>60</v>
      </c>
      <c r="M19" s="6">
        <v>610</v>
      </c>
      <c r="N19" s="6"/>
      <c r="O19" s="6">
        <v>770</v>
      </c>
      <c r="P19" s="6">
        <v>210</v>
      </c>
      <c r="Q19" s="6">
        <v>980</v>
      </c>
      <c r="R19" s="6"/>
      <c r="S19" s="6">
        <v>21860</v>
      </c>
      <c r="T19" s="6">
        <v>1900</v>
      </c>
      <c r="U19" s="6">
        <v>23760</v>
      </c>
      <c r="V19" s="6"/>
      <c r="W19" s="6">
        <v>14850</v>
      </c>
      <c r="X19" s="6">
        <v>6570</v>
      </c>
      <c r="Y19" s="6">
        <v>21430</v>
      </c>
      <c r="Z19" s="6"/>
    </row>
    <row r="20" spans="2:26" ht="13">
      <c r="B20" s="3"/>
      <c r="C20" s="6"/>
      <c r="D20" s="6"/>
      <c r="E20" s="6"/>
      <c r="F20" s="6"/>
      <c r="G20" s="6"/>
      <c r="H20" s="6"/>
      <c r="I20" s="6"/>
      <c r="J20" s="6"/>
      <c r="K20" s="6"/>
      <c r="L20" s="6"/>
      <c r="M20" s="6"/>
      <c r="N20" s="6"/>
      <c r="O20" s="6"/>
      <c r="P20" s="6"/>
      <c r="Q20" s="6"/>
      <c r="R20" s="6"/>
      <c r="S20" s="6"/>
      <c r="T20" s="6"/>
      <c r="U20" s="6"/>
      <c r="V20" s="6"/>
      <c r="W20" s="6"/>
      <c r="X20" s="6"/>
      <c r="Y20" s="6"/>
      <c r="Z20" s="6"/>
    </row>
    <row r="21" spans="2:26" ht="13">
      <c r="B21" s="3" t="s">
        <v>213</v>
      </c>
      <c r="C21" s="6">
        <v>154610</v>
      </c>
      <c r="D21" s="6">
        <v>15710</v>
      </c>
      <c r="E21" s="6">
        <v>170320</v>
      </c>
      <c r="F21" s="6"/>
      <c r="G21" s="6">
        <v>137670</v>
      </c>
      <c r="H21" s="6">
        <v>63380</v>
      </c>
      <c r="I21" s="6">
        <v>201040</v>
      </c>
      <c r="J21" s="6"/>
      <c r="K21" s="6">
        <v>6990</v>
      </c>
      <c r="L21" s="6">
        <v>650</v>
      </c>
      <c r="M21" s="6">
        <v>7630</v>
      </c>
      <c r="N21" s="6"/>
      <c r="O21" s="6">
        <v>9430</v>
      </c>
      <c r="P21" s="6">
        <v>1420</v>
      </c>
      <c r="Q21" s="6">
        <v>10850</v>
      </c>
      <c r="R21" s="6"/>
      <c r="S21" s="6">
        <v>161610</v>
      </c>
      <c r="T21" s="6">
        <v>16350</v>
      </c>
      <c r="U21" s="6">
        <v>177960</v>
      </c>
      <c r="V21" s="6"/>
      <c r="W21" s="6">
        <v>147100</v>
      </c>
      <c r="X21" s="6">
        <v>64800</v>
      </c>
      <c r="Y21" s="6">
        <v>211910</v>
      </c>
      <c r="Z21" s="6"/>
    </row>
    <row r="22" spans="2:26" ht="13">
      <c r="B22" s="3" t="s">
        <v>214</v>
      </c>
      <c r="C22" s="6">
        <v>13400</v>
      </c>
      <c r="D22" s="6">
        <v>1530</v>
      </c>
      <c r="E22" s="6">
        <v>14930</v>
      </c>
      <c r="F22" s="6"/>
      <c r="G22" s="6">
        <v>12710</v>
      </c>
      <c r="H22" s="6">
        <v>7360</v>
      </c>
      <c r="I22" s="6">
        <v>20080</v>
      </c>
      <c r="J22" s="6"/>
      <c r="K22" s="6">
        <v>430</v>
      </c>
      <c r="L22" s="6">
        <v>40</v>
      </c>
      <c r="M22" s="6">
        <v>470</v>
      </c>
      <c r="N22" s="6"/>
      <c r="O22" s="6">
        <v>500</v>
      </c>
      <c r="P22" s="6">
        <v>90</v>
      </c>
      <c r="Q22" s="6">
        <v>590</v>
      </c>
      <c r="R22" s="6"/>
      <c r="S22" s="6">
        <v>13830</v>
      </c>
      <c r="T22" s="6">
        <v>1570</v>
      </c>
      <c r="U22" s="6">
        <v>15400</v>
      </c>
      <c r="V22" s="6"/>
      <c r="W22" s="6">
        <v>13210</v>
      </c>
      <c r="X22" s="6">
        <v>7460</v>
      </c>
      <c r="Y22" s="6">
        <v>20670</v>
      </c>
      <c r="Z22" s="6"/>
    </row>
    <row r="23" spans="2:26" ht="13">
      <c r="B23" s="3" t="s">
        <v>215</v>
      </c>
      <c r="C23" s="6">
        <v>19030</v>
      </c>
      <c r="D23" s="6">
        <v>2240</v>
      </c>
      <c r="E23" s="6">
        <v>21270</v>
      </c>
      <c r="F23" s="6"/>
      <c r="G23" s="6">
        <v>16500</v>
      </c>
      <c r="H23" s="6">
        <v>8310</v>
      </c>
      <c r="I23" s="6">
        <v>24800</v>
      </c>
      <c r="J23" s="6"/>
      <c r="K23" s="6">
        <v>650</v>
      </c>
      <c r="L23" s="6">
        <v>30</v>
      </c>
      <c r="M23" s="6">
        <v>670</v>
      </c>
      <c r="N23" s="6"/>
      <c r="O23" s="6">
        <v>750</v>
      </c>
      <c r="P23" s="6">
        <v>90</v>
      </c>
      <c r="Q23" s="6">
        <v>850</v>
      </c>
      <c r="R23" s="6"/>
      <c r="S23" s="6">
        <v>19680</v>
      </c>
      <c r="T23" s="6">
        <v>2270</v>
      </c>
      <c r="U23" s="6">
        <v>21940</v>
      </c>
      <c r="V23" s="6"/>
      <c r="W23" s="6">
        <v>17250</v>
      </c>
      <c r="X23" s="6">
        <v>8400</v>
      </c>
      <c r="Y23" s="6">
        <v>25650</v>
      </c>
      <c r="Z23" s="6"/>
    </row>
    <row r="24" spans="2:26" ht="13">
      <c r="B24" s="3" t="s">
        <v>216</v>
      </c>
      <c r="C24" s="6">
        <v>1890</v>
      </c>
      <c r="D24" s="6">
        <v>170</v>
      </c>
      <c r="E24" s="6">
        <v>2060</v>
      </c>
      <c r="F24" s="6"/>
      <c r="G24" s="6">
        <v>1200</v>
      </c>
      <c r="H24" s="6">
        <v>560</v>
      </c>
      <c r="I24" s="6">
        <v>1750</v>
      </c>
      <c r="J24" s="6"/>
      <c r="K24" s="6">
        <v>0</v>
      </c>
      <c r="L24" s="6" t="s">
        <v>40</v>
      </c>
      <c r="M24" s="6" t="s">
        <v>40</v>
      </c>
      <c r="N24" s="6"/>
      <c r="O24" s="6" t="s">
        <v>40</v>
      </c>
      <c r="P24" s="6">
        <v>0</v>
      </c>
      <c r="Q24" s="6" t="s">
        <v>40</v>
      </c>
      <c r="R24" s="6"/>
      <c r="S24" s="6">
        <v>1890</v>
      </c>
      <c r="T24" s="6">
        <v>170</v>
      </c>
      <c r="U24" s="6">
        <v>2060</v>
      </c>
      <c r="V24" s="6"/>
      <c r="W24" s="6">
        <v>1200</v>
      </c>
      <c r="X24" s="6">
        <v>560</v>
      </c>
      <c r="Y24" s="6">
        <v>1760</v>
      </c>
      <c r="Z24" s="6"/>
    </row>
    <row r="25" spans="2:26" ht="13">
      <c r="B25" s="3"/>
      <c r="C25" s="6"/>
      <c r="D25" s="6"/>
      <c r="E25" s="6"/>
      <c r="F25" s="6"/>
      <c r="G25" s="6"/>
      <c r="H25" s="6"/>
      <c r="I25" s="6"/>
      <c r="J25" s="6"/>
      <c r="K25" s="6"/>
      <c r="L25" s="6"/>
      <c r="M25" s="6"/>
      <c r="N25" s="6"/>
      <c r="O25" s="6"/>
      <c r="P25" s="6"/>
      <c r="Q25" s="6"/>
      <c r="R25" s="6"/>
      <c r="S25" s="6"/>
      <c r="T25" s="6"/>
      <c r="U25" s="6"/>
      <c r="V25" s="6"/>
      <c r="W25" s="6"/>
      <c r="X25" s="6"/>
      <c r="Y25" s="6"/>
      <c r="Z25" s="6"/>
    </row>
    <row r="26" spans="2:26" ht="13">
      <c r="B26" s="3" t="s">
        <v>217</v>
      </c>
      <c r="C26" s="6">
        <v>2230</v>
      </c>
      <c r="D26" s="6">
        <v>20</v>
      </c>
      <c r="E26" s="6">
        <v>2250</v>
      </c>
      <c r="F26" s="6"/>
      <c r="G26" s="6">
        <v>1450</v>
      </c>
      <c r="H26" s="6">
        <v>40</v>
      </c>
      <c r="I26" s="6">
        <v>1490</v>
      </c>
      <c r="J26" s="6"/>
      <c r="K26" s="6" t="s">
        <v>40</v>
      </c>
      <c r="L26" s="6" t="s">
        <v>40</v>
      </c>
      <c r="M26" s="6">
        <v>10</v>
      </c>
      <c r="N26" s="6"/>
      <c r="O26" s="6">
        <v>10</v>
      </c>
      <c r="P26" s="6">
        <v>0</v>
      </c>
      <c r="Q26" s="6">
        <v>10</v>
      </c>
      <c r="R26" s="6"/>
      <c r="S26" s="6">
        <v>2240</v>
      </c>
      <c r="T26" s="6">
        <v>20</v>
      </c>
      <c r="U26" s="6">
        <v>2260</v>
      </c>
      <c r="V26" s="6"/>
      <c r="W26" s="6">
        <v>1460</v>
      </c>
      <c r="X26" s="6">
        <v>40</v>
      </c>
      <c r="Y26" s="6">
        <v>1500</v>
      </c>
      <c r="Z26" s="6"/>
    </row>
    <row r="27" spans="2:26" ht="13">
      <c r="B27" s="3"/>
      <c r="C27" s="6"/>
      <c r="D27" s="6"/>
      <c r="E27" s="6"/>
      <c r="F27" s="6"/>
      <c r="G27" s="6"/>
      <c r="H27" s="6"/>
      <c r="I27" s="6"/>
      <c r="J27" s="6"/>
      <c r="K27" s="6"/>
      <c r="L27" s="6"/>
      <c r="M27" s="6"/>
      <c r="N27" s="6"/>
      <c r="O27" s="6"/>
      <c r="P27" s="6"/>
      <c r="Q27" s="6"/>
      <c r="R27" s="6"/>
      <c r="S27" s="6"/>
      <c r="T27" s="6"/>
      <c r="U27" s="6"/>
      <c r="V27" s="6"/>
      <c r="W27" s="6"/>
      <c r="X27" s="6"/>
      <c r="Y27" s="6"/>
      <c r="Z27" s="6"/>
    </row>
    <row r="28" spans="2:26" ht="13">
      <c r="B28" s="3" t="s">
        <v>13</v>
      </c>
      <c r="C28" s="6">
        <v>2410</v>
      </c>
      <c r="D28" s="6">
        <v>50</v>
      </c>
      <c r="E28" s="6">
        <v>2460</v>
      </c>
      <c r="F28" s="6"/>
      <c r="G28" s="6">
        <v>870</v>
      </c>
      <c r="H28" s="6">
        <v>250</v>
      </c>
      <c r="I28" s="6">
        <v>1120</v>
      </c>
      <c r="J28" s="6"/>
      <c r="K28" s="6">
        <v>70</v>
      </c>
      <c r="L28" s="6" t="s">
        <v>40</v>
      </c>
      <c r="M28" s="6">
        <v>70</v>
      </c>
      <c r="N28" s="6"/>
      <c r="O28" s="6">
        <v>80</v>
      </c>
      <c r="P28" s="6">
        <v>10</v>
      </c>
      <c r="Q28" s="6">
        <v>90</v>
      </c>
      <c r="R28" s="6"/>
      <c r="S28" s="6">
        <v>2480</v>
      </c>
      <c r="T28" s="6">
        <v>50</v>
      </c>
      <c r="U28" s="6">
        <v>2530</v>
      </c>
      <c r="V28" s="6"/>
      <c r="W28" s="6">
        <v>950</v>
      </c>
      <c r="X28" s="6">
        <v>250</v>
      </c>
      <c r="Y28" s="6">
        <v>1200</v>
      </c>
      <c r="Z28" s="6"/>
    </row>
    <row r="29" spans="2:26" ht="13">
      <c r="B29" s="3"/>
      <c r="C29" s="6"/>
      <c r="D29" s="6"/>
      <c r="E29" s="6"/>
      <c r="F29" s="6"/>
      <c r="G29" s="6"/>
      <c r="H29" s="6"/>
      <c r="I29" s="6"/>
      <c r="J29" s="6"/>
      <c r="K29" s="6"/>
      <c r="L29" s="6"/>
      <c r="M29" s="6"/>
      <c r="N29" s="6"/>
      <c r="O29" s="6"/>
      <c r="P29" s="6"/>
      <c r="Q29" s="6"/>
      <c r="R29" s="6"/>
      <c r="S29" s="6"/>
      <c r="T29" s="6"/>
      <c r="U29" s="6"/>
      <c r="V29" s="6"/>
      <c r="W29" s="6"/>
      <c r="X29" s="6"/>
      <c r="Y29" s="6"/>
      <c r="Z29" s="6"/>
    </row>
    <row r="30" spans="2:26" ht="13">
      <c r="B30" s="3" t="s">
        <v>7</v>
      </c>
      <c r="C30" s="6">
        <v>193570</v>
      </c>
      <c r="D30" s="6">
        <v>19710</v>
      </c>
      <c r="E30" s="6">
        <v>213280</v>
      </c>
      <c r="F30" s="6"/>
      <c r="G30" s="6">
        <v>170390</v>
      </c>
      <c r="H30" s="6">
        <v>79890</v>
      </c>
      <c r="I30" s="6">
        <v>250280</v>
      </c>
      <c r="J30" s="6"/>
      <c r="K30" s="6">
        <v>8140</v>
      </c>
      <c r="L30" s="6">
        <v>710</v>
      </c>
      <c r="M30" s="6">
        <v>8850</v>
      </c>
      <c r="N30" s="6"/>
      <c r="O30" s="6">
        <v>10770</v>
      </c>
      <c r="P30" s="6">
        <v>1620</v>
      </c>
      <c r="Q30" s="6">
        <v>12380</v>
      </c>
      <c r="R30" s="6"/>
      <c r="S30" s="6">
        <v>201730</v>
      </c>
      <c r="T30" s="6">
        <v>20420</v>
      </c>
      <c r="U30" s="6">
        <v>222150</v>
      </c>
      <c r="V30" s="6"/>
      <c r="W30" s="6">
        <v>181160</v>
      </c>
      <c r="X30" s="6">
        <v>81510</v>
      </c>
      <c r="Y30" s="6">
        <v>262670</v>
      </c>
      <c r="Z30" s="6"/>
    </row>
    <row r="31" spans="2:26" ht="13">
      <c r="B31" s="3"/>
      <c r="C31" s="6"/>
      <c r="D31" s="6"/>
      <c r="E31" s="6"/>
      <c r="F31" s="6"/>
      <c r="G31" s="6"/>
      <c r="H31" s="6"/>
      <c r="I31" s="6"/>
      <c r="J31" s="6"/>
      <c r="K31" s="6"/>
      <c r="L31" s="6"/>
      <c r="M31" s="6"/>
      <c r="N31" s="6"/>
      <c r="O31" s="6"/>
      <c r="P31" s="6"/>
      <c r="Q31" s="6"/>
      <c r="R31" s="6"/>
      <c r="S31" s="6"/>
      <c r="T31" s="6"/>
      <c r="U31" s="6"/>
      <c r="V31" s="6"/>
      <c r="W31" s="6"/>
      <c r="X31" s="6"/>
      <c r="Y31" s="6"/>
      <c r="Z31" s="6"/>
    </row>
    <row r="32" spans="2:26" ht="13">
      <c r="B32" s="9"/>
      <c r="C32" s="9"/>
      <c r="D32" s="9"/>
      <c r="E32" s="9"/>
      <c r="F32" s="9"/>
      <c r="G32" s="9"/>
      <c r="H32" s="9"/>
      <c r="I32" s="9"/>
      <c r="J32" s="9"/>
      <c r="K32" s="9"/>
      <c r="L32" s="9"/>
      <c r="M32" s="9"/>
      <c r="N32" s="9"/>
      <c r="O32" s="9"/>
      <c r="P32" s="9"/>
      <c r="Q32" s="9"/>
      <c r="R32" s="9"/>
      <c r="S32" s="9"/>
      <c r="T32" s="9"/>
      <c r="U32" s="9"/>
      <c r="V32" s="9"/>
      <c r="W32" s="9"/>
      <c r="X32" s="9"/>
      <c r="Y32" s="13" t="s">
        <v>17</v>
      </c>
    </row>
    <row r="33" spans="2:9" ht="12.5" customHeight="1">
      <c r="B33" s="2848" t="s">
        <v>18</v>
      </c>
      <c r="C33" s="2846"/>
      <c r="D33" s="2846"/>
      <c r="E33" s="2846"/>
      <c r="F33" s="2846"/>
      <c r="G33" s="2846"/>
      <c r="H33" s="2846"/>
      <c r="I33" s="2846"/>
    </row>
    <row r="34" spans="2:9" ht="12.5" customHeight="1">
      <c r="B34" s="2848" t="s">
        <v>220</v>
      </c>
      <c r="C34" s="2846"/>
      <c r="D34" s="2846"/>
      <c r="E34" s="2846"/>
      <c r="F34" s="2846"/>
      <c r="G34" s="2846"/>
      <c r="H34" s="2846"/>
      <c r="I34" s="2846"/>
    </row>
    <row r="35" spans="2:9">
      <c r="B35" s="2848" t="s">
        <v>650</v>
      </c>
      <c r="C35" s="2846"/>
      <c r="D35" s="2846"/>
      <c r="E35" s="2846"/>
      <c r="F35" s="2846"/>
      <c r="G35" s="2846"/>
      <c r="H35" s="2846"/>
      <c r="I35" s="2846"/>
    </row>
    <row r="36" spans="2:9">
      <c r="B36" s="2848" t="s">
        <v>651</v>
      </c>
      <c r="C36" s="2846"/>
      <c r="D36" s="2846"/>
      <c r="E36" s="2846"/>
      <c r="F36" s="2846"/>
      <c r="G36" s="2846"/>
      <c r="H36" s="2846"/>
      <c r="I36" s="2846"/>
    </row>
  </sheetData>
  <mergeCells count="13">
    <mergeCell ref="B35:I35"/>
    <mergeCell ref="B36:I36"/>
    <mergeCell ref="S5:Y5"/>
    <mergeCell ref="S6:U6"/>
    <mergeCell ref="W6:Y6"/>
    <mergeCell ref="B33:I33"/>
    <mergeCell ref="B34:I34"/>
    <mergeCell ref="C5:I5"/>
    <mergeCell ref="C6:E6"/>
    <mergeCell ref="G6:I6"/>
    <mergeCell ref="K5:Q5"/>
    <mergeCell ref="K6:M6"/>
    <mergeCell ref="O6:Q6"/>
  </mergeCells>
  <pageMargins left="0.7" right="0.7" top="0.75" bottom="0.75" header="0.3" footer="0.3"/>
  <pageSetup paperSize="9" scale="5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6"/>
  <sheetViews>
    <sheetView zoomScale="75" zoomScaleNormal="75" workbookViewId="0">
      <pane xSplit="2" ySplit="7" topLeftCell="C8"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5" width="10.7265625" customWidth="1"/>
    <col min="6" max="6" width="2.7265625" customWidth="1"/>
    <col min="7" max="9" width="10.7265625" customWidth="1"/>
    <col min="10" max="10" width="2.7265625" customWidth="1"/>
    <col min="11" max="13" width="10.7265625" customWidth="1"/>
    <col min="14" max="14" width="2.7265625" customWidth="1"/>
    <col min="15" max="17" width="10.7265625" customWidth="1"/>
    <col min="18" max="18" width="2.7265625" customWidth="1"/>
    <col min="19" max="21" width="10.7265625" customWidth="1"/>
    <col min="22" max="22" width="2.7265625" customWidth="1"/>
    <col min="23" max="26" width="10.7265625" customWidth="1"/>
  </cols>
  <sheetData>
    <row r="1" spans="2:26">
      <c r="B1" s="2" t="str">
        <f>HYPERLINK("#'Contents'!A1", "Back to contents")</f>
        <v>Back to contents</v>
      </c>
    </row>
    <row r="2" spans="2:26" ht="22.5">
      <c r="B2" s="11" t="s">
        <v>654</v>
      </c>
    </row>
    <row r="3" spans="2:26" ht="13">
      <c r="B3" s="12" t="s">
        <v>7</v>
      </c>
    </row>
    <row r="4" spans="2:26" ht="13">
      <c r="B4" s="10"/>
      <c r="C4" s="10"/>
      <c r="D4" s="10"/>
      <c r="E4" s="10"/>
      <c r="F4" s="10"/>
      <c r="G4" s="10"/>
      <c r="H4" s="10"/>
      <c r="I4" s="10"/>
      <c r="J4" s="10"/>
      <c r="K4" s="10"/>
      <c r="L4" s="10"/>
      <c r="M4" s="10"/>
      <c r="N4" s="10"/>
      <c r="O4" s="10"/>
      <c r="P4" s="10"/>
      <c r="Q4" s="10"/>
      <c r="R4" s="10"/>
      <c r="S4" s="10"/>
      <c r="T4" s="10"/>
      <c r="U4" s="10"/>
      <c r="V4" s="10"/>
      <c r="W4" s="10"/>
      <c r="X4" s="10"/>
      <c r="Y4" s="14" t="s">
        <v>15</v>
      </c>
    </row>
    <row r="5" spans="2:26" ht="30" customHeight="1">
      <c r="C5" s="2849" t="s">
        <v>208</v>
      </c>
      <c r="D5" s="2849"/>
      <c r="E5" s="2849"/>
      <c r="F5" s="2849"/>
      <c r="G5" s="2849"/>
      <c r="H5" s="2849"/>
      <c r="I5" s="2857"/>
      <c r="K5" s="2849" t="s">
        <v>209</v>
      </c>
      <c r="L5" s="2849"/>
      <c r="M5" s="2849"/>
      <c r="N5" s="2849"/>
      <c r="O5" s="2849"/>
      <c r="P5" s="2849"/>
      <c r="Q5" s="2857"/>
      <c r="S5" s="2849" t="s">
        <v>7</v>
      </c>
      <c r="T5" s="2849"/>
      <c r="U5" s="2849"/>
      <c r="V5" s="2849"/>
      <c r="W5" s="2849"/>
      <c r="X5" s="2849"/>
      <c r="Y5" s="2857"/>
    </row>
    <row r="6" spans="2:26" ht="15" customHeight="1">
      <c r="C6" s="2849" t="s">
        <v>5</v>
      </c>
      <c r="D6" s="2849"/>
      <c r="E6" s="2849"/>
      <c r="G6" s="2849" t="s">
        <v>6</v>
      </c>
      <c r="H6" s="2849"/>
      <c r="I6" s="2849"/>
      <c r="K6" s="2849" t="s">
        <v>5</v>
      </c>
      <c r="L6" s="2849"/>
      <c r="M6" s="2849"/>
      <c r="O6" s="2849" t="s">
        <v>6</v>
      </c>
      <c r="P6" s="2849"/>
      <c r="Q6" s="2849"/>
      <c r="S6" s="2849" t="s">
        <v>5</v>
      </c>
      <c r="T6" s="2849"/>
      <c r="U6" s="2849"/>
      <c r="W6" s="2849" t="s">
        <v>6</v>
      </c>
      <c r="X6" s="2849"/>
      <c r="Y6" s="2849"/>
    </row>
    <row r="7" spans="2:26" ht="26">
      <c r="B7" s="16" t="s">
        <v>223</v>
      </c>
      <c r="C7" s="15" t="s">
        <v>4</v>
      </c>
      <c r="D7" s="15" t="s">
        <v>14</v>
      </c>
      <c r="E7" s="15" t="s">
        <v>7</v>
      </c>
      <c r="F7" s="15"/>
      <c r="G7" s="15" t="s">
        <v>4</v>
      </c>
      <c r="H7" s="15" t="s">
        <v>14</v>
      </c>
      <c r="I7" s="15" t="s">
        <v>7</v>
      </c>
      <c r="J7" s="15"/>
      <c r="K7" s="15" t="s">
        <v>4</v>
      </c>
      <c r="L7" s="15" t="s">
        <v>14</v>
      </c>
      <c r="M7" s="15" t="s">
        <v>7</v>
      </c>
      <c r="N7" s="15"/>
      <c r="O7" s="15" t="s">
        <v>4</v>
      </c>
      <c r="P7" s="15" t="s">
        <v>14</v>
      </c>
      <c r="Q7" s="15" t="s">
        <v>7</v>
      </c>
      <c r="R7" s="15"/>
      <c r="S7" s="15" t="s">
        <v>4</v>
      </c>
      <c r="T7" s="15" t="s">
        <v>14</v>
      </c>
      <c r="U7" s="15" t="s">
        <v>7</v>
      </c>
      <c r="V7" s="15"/>
      <c r="W7" s="15" t="s">
        <v>4</v>
      </c>
      <c r="X7" s="15" t="s">
        <v>14</v>
      </c>
      <c r="Y7" s="15" t="s">
        <v>7</v>
      </c>
      <c r="Z7" s="15"/>
    </row>
    <row r="9" spans="2:26" ht="13">
      <c r="B9" s="12" t="s">
        <v>16</v>
      </c>
    </row>
    <row r="11" spans="2:26" ht="13">
      <c r="B11" s="3" t="s">
        <v>549</v>
      </c>
      <c r="C11" s="6"/>
      <c r="D11" s="6"/>
      <c r="E11" s="6"/>
      <c r="F11" s="6"/>
      <c r="G11" s="6"/>
      <c r="H11" s="6"/>
      <c r="I11" s="6"/>
      <c r="J11" s="6"/>
      <c r="K11" s="6"/>
      <c r="L11" s="6"/>
      <c r="M11" s="6"/>
      <c r="N11" s="6"/>
      <c r="O11" s="6"/>
      <c r="P11" s="6"/>
      <c r="Q11" s="6"/>
      <c r="R11" s="6"/>
      <c r="S11" s="6"/>
      <c r="T11" s="6"/>
      <c r="U11" s="6"/>
      <c r="V11" s="6"/>
      <c r="W11" s="6"/>
      <c r="X11" s="6"/>
      <c r="Y11" s="6"/>
      <c r="Z11" s="6"/>
    </row>
    <row r="12" spans="2:26">
      <c r="B12" s="5" t="s">
        <v>224</v>
      </c>
      <c r="C12" s="6">
        <v>3240</v>
      </c>
      <c r="D12" s="6">
        <v>540</v>
      </c>
      <c r="E12" s="6">
        <v>3780</v>
      </c>
      <c r="F12" s="6"/>
      <c r="G12" s="6">
        <v>3160</v>
      </c>
      <c r="H12" s="6">
        <v>2120</v>
      </c>
      <c r="I12" s="6">
        <v>5280</v>
      </c>
      <c r="J12" s="6"/>
      <c r="K12" s="6">
        <v>80</v>
      </c>
      <c r="L12" s="6" t="s">
        <v>40</v>
      </c>
      <c r="M12" s="6">
        <v>90</v>
      </c>
      <c r="N12" s="6"/>
      <c r="O12" s="6">
        <v>80</v>
      </c>
      <c r="P12" s="6">
        <v>10</v>
      </c>
      <c r="Q12" s="6">
        <v>100</v>
      </c>
      <c r="R12" s="6"/>
      <c r="S12" s="6">
        <v>3320</v>
      </c>
      <c r="T12" s="6">
        <v>550</v>
      </c>
      <c r="U12" s="6">
        <v>3870</v>
      </c>
      <c r="V12" s="6"/>
      <c r="W12" s="6">
        <v>3240</v>
      </c>
      <c r="X12" s="6">
        <v>2130</v>
      </c>
      <c r="Y12" s="6">
        <v>5370</v>
      </c>
      <c r="Z12" s="6"/>
    </row>
    <row r="13" spans="2:26">
      <c r="B13" s="5" t="s">
        <v>225</v>
      </c>
      <c r="C13" s="6">
        <v>6880</v>
      </c>
      <c r="D13" s="6">
        <v>1360</v>
      </c>
      <c r="E13" s="6">
        <v>8240</v>
      </c>
      <c r="F13" s="6"/>
      <c r="G13" s="6">
        <v>6030</v>
      </c>
      <c r="H13" s="6">
        <v>6230</v>
      </c>
      <c r="I13" s="6">
        <v>12250</v>
      </c>
      <c r="J13" s="6"/>
      <c r="K13" s="6">
        <v>450</v>
      </c>
      <c r="L13" s="6">
        <v>10</v>
      </c>
      <c r="M13" s="6">
        <v>460</v>
      </c>
      <c r="N13" s="6"/>
      <c r="O13" s="6">
        <v>390</v>
      </c>
      <c r="P13" s="6">
        <v>40</v>
      </c>
      <c r="Q13" s="6">
        <v>420</v>
      </c>
      <c r="R13" s="6"/>
      <c r="S13" s="6">
        <v>7330</v>
      </c>
      <c r="T13" s="6">
        <v>1370</v>
      </c>
      <c r="U13" s="6">
        <v>8700</v>
      </c>
      <c r="V13" s="6"/>
      <c r="W13" s="6">
        <v>6410</v>
      </c>
      <c r="X13" s="6">
        <v>6260</v>
      </c>
      <c r="Y13" s="6">
        <v>12670</v>
      </c>
      <c r="Z13" s="6"/>
    </row>
    <row r="14" spans="2:26">
      <c r="B14" s="5"/>
    </row>
    <row r="15" spans="2:26" ht="13">
      <c r="B15" s="3" t="s">
        <v>550</v>
      </c>
      <c r="C15" s="6"/>
      <c r="D15" s="6"/>
      <c r="E15" s="6"/>
      <c r="F15" s="6"/>
      <c r="G15" s="6"/>
      <c r="H15" s="6"/>
      <c r="I15" s="6"/>
      <c r="J15" s="6"/>
      <c r="K15" s="6"/>
      <c r="L15" s="6"/>
      <c r="M15" s="6"/>
      <c r="N15" s="6"/>
      <c r="O15" s="6"/>
      <c r="P15" s="6"/>
      <c r="Q15" s="6"/>
      <c r="R15" s="6"/>
      <c r="S15" s="6"/>
      <c r="T15" s="6"/>
      <c r="U15" s="6"/>
      <c r="V15" s="6"/>
      <c r="W15" s="6"/>
      <c r="X15" s="6"/>
      <c r="Y15" s="6"/>
      <c r="Z15" s="6"/>
    </row>
    <row r="16" spans="2:26">
      <c r="B16" s="5" t="s">
        <v>226</v>
      </c>
      <c r="C16" s="6">
        <v>790</v>
      </c>
      <c r="D16" s="6">
        <v>70</v>
      </c>
      <c r="E16" s="6">
        <v>850</v>
      </c>
      <c r="F16" s="6"/>
      <c r="G16" s="6">
        <v>650</v>
      </c>
      <c r="H16" s="6">
        <v>520</v>
      </c>
      <c r="I16" s="6">
        <v>1170</v>
      </c>
      <c r="J16" s="6"/>
      <c r="K16" s="6">
        <v>40</v>
      </c>
      <c r="L16" s="6" t="s">
        <v>40</v>
      </c>
      <c r="M16" s="6">
        <v>50</v>
      </c>
      <c r="N16" s="6"/>
      <c r="O16" s="6">
        <v>60</v>
      </c>
      <c r="P16" s="6">
        <v>10</v>
      </c>
      <c r="Q16" s="6">
        <v>70</v>
      </c>
      <c r="R16" s="6"/>
      <c r="S16" s="6">
        <v>830</v>
      </c>
      <c r="T16" s="6">
        <v>70</v>
      </c>
      <c r="U16" s="6">
        <v>900</v>
      </c>
      <c r="V16" s="6"/>
      <c r="W16" s="6">
        <v>710</v>
      </c>
      <c r="X16" s="6">
        <v>530</v>
      </c>
      <c r="Y16" s="6">
        <v>1240</v>
      </c>
      <c r="Z16" s="6"/>
    </row>
    <row r="17" spans="2:26">
      <c r="B17" s="5" t="s">
        <v>227</v>
      </c>
      <c r="C17" s="6">
        <v>7810</v>
      </c>
      <c r="D17" s="6">
        <v>800</v>
      </c>
      <c r="E17" s="6">
        <v>8610</v>
      </c>
      <c r="F17" s="6"/>
      <c r="G17" s="6">
        <v>7180</v>
      </c>
      <c r="H17" s="6">
        <v>3140</v>
      </c>
      <c r="I17" s="6">
        <v>10310</v>
      </c>
      <c r="J17" s="6"/>
      <c r="K17" s="6">
        <v>330</v>
      </c>
      <c r="L17" s="6">
        <v>20</v>
      </c>
      <c r="M17" s="6">
        <v>350</v>
      </c>
      <c r="N17" s="6"/>
      <c r="O17" s="6">
        <v>400</v>
      </c>
      <c r="P17" s="6">
        <v>40</v>
      </c>
      <c r="Q17" s="6">
        <v>440</v>
      </c>
      <c r="R17" s="6"/>
      <c r="S17" s="6">
        <v>8140</v>
      </c>
      <c r="T17" s="6">
        <v>820</v>
      </c>
      <c r="U17" s="6">
        <v>8960</v>
      </c>
      <c r="V17" s="6"/>
      <c r="W17" s="6">
        <v>7580</v>
      </c>
      <c r="X17" s="6">
        <v>3180</v>
      </c>
      <c r="Y17" s="6">
        <v>10750</v>
      </c>
      <c r="Z17" s="6"/>
    </row>
    <row r="18" spans="2:26">
      <c r="B18" s="5" t="s">
        <v>228</v>
      </c>
      <c r="C18" s="6">
        <v>4560</v>
      </c>
      <c r="D18" s="6">
        <v>930</v>
      </c>
      <c r="E18" s="6">
        <v>5500</v>
      </c>
      <c r="F18" s="6"/>
      <c r="G18" s="6">
        <v>4320</v>
      </c>
      <c r="H18" s="6">
        <v>3600</v>
      </c>
      <c r="I18" s="6">
        <v>7910</v>
      </c>
      <c r="J18" s="6"/>
      <c r="K18" s="6">
        <v>340</v>
      </c>
      <c r="L18" s="6" t="s">
        <v>40</v>
      </c>
      <c r="M18" s="6">
        <v>340</v>
      </c>
      <c r="N18" s="6"/>
      <c r="O18" s="6">
        <v>330</v>
      </c>
      <c r="P18" s="6">
        <v>30</v>
      </c>
      <c r="Q18" s="6">
        <v>360</v>
      </c>
      <c r="R18" s="6"/>
      <c r="S18" s="6">
        <v>4910</v>
      </c>
      <c r="T18" s="6">
        <v>930</v>
      </c>
      <c r="U18" s="6">
        <v>5840</v>
      </c>
      <c r="V18" s="6"/>
      <c r="W18" s="6">
        <v>4650</v>
      </c>
      <c r="X18" s="6">
        <v>3620</v>
      </c>
      <c r="Y18" s="6">
        <v>8270</v>
      </c>
      <c r="Z18" s="6"/>
    </row>
    <row r="19" spans="2:26">
      <c r="B19" s="5" t="s">
        <v>229</v>
      </c>
      <c r="C19" s="6">
        <v>1510</v>
      </c>
      <c r="D19" s="6">
        <v>120</v>
      </c>
      <c r="E19" s="6">
        <v>1630</v>
      </c>
      <c r="F19" s="6"/>
      <c r="G19" s="6">
        <v>1530</v>
      </c>
      <c r="H19" s="6">
        <v>550</v>
      </c>
      <c r="I19" s="6">
        <v>2090</v>
      </c>
      <c r="J19" s="6"/>
      <c r="K19" s="6">
        <v>80</v>
      </c>
      <c r="L19" s="6" t="s">
        <v>40</v>
      </c>
      <c r="M19" s="6">
        <v>80</v>
      </c>
      <c r="N19" s="6"/>
      <c r="O19" s="6">
        <v>100</v>
      </c>
      <c r="P19" s="6" t="s">
        <v>40</v>
      </c>
      <c r="Q19" s="6">
        <v>100</v>
      </c>
      <c r="R19" s="6"/>
      <c r="S19" s="6">
        <v>1590</v>
      </c>
      <c r="T19" s="6">
        <v>120</v>
      </c>
      <c r="U19" s="6">
        <v>1710</v>
      </c>
      <c r="V19" s="6"/>
      <c r="W19" s="6">
        <v>1630</v>
      </c>
      <c r="X19" s="6">
        <v>560</v>
      </c>
      <c r="Y19" s="6">
        <v>2190</v>
      </c>
      <c r="Z19" s="6"/>
    </row>
    <row r="20" spans="2:26">
      <c r="B20" s="5" t="s">
        <v>230</v>
      </c>
      <c r="C20" s="6">
        <v>6690</v>
      </c>
      <c r="D20" s="6">
        <v>940</v>
      </c>
      <c r="E20" s="6">
        <v>7630</v>
      </c>
      <c r="F20" s="6"/>
      <c r="G20" s="6">
        <v>6580</v>
      </c>
      <c r="H20" s="6">
        <v>4820</v>
      </c>
      <c r="I20" s="6">
        <v>11400</v>
      </c>
      <c r="J20" s="6"/>
      <c r="K20" s="6">
        <v>170</v>
      </c>
      <c r="L20" s="6">
        <v>10</v>
      </c>
      <c r="M20" s="6">
        <v>170</v>
      </c>
      <c r="N20" s="6"/>
      <c r="O20" s="6">
        <v>250</v>
      </c>
      <c r="P20" s="6">
        <v>30</v>
      </c>
      <c r="Q20" s="6">
        <v>280</v>
      </c>
      <c r="R20" s="6"/>
      <c r="S20" s="6">
        <v>6860</v>
      </c>
      <c r="T20" s="6">
        <v>950</v>
      </c>
      <c r="U20" s="6">
        <v>7800</v>
      </c>
      <c r="V20" s="6"/>
      <c r="W20" s="6">
        <v>6830</v>
      </c>
      <c r="X20" s="6">
        <v>4850</v>
      </c>
      <c r="Y20" s="6">
        <v>11680</v>
      </c>
      <c r="Z20" s="6"/>
    </row>
    <row r="21" spans="2:26">
      <c r="B21" s="5"/>
    </row>
    <row r="22" spans="2:26" ht="13">
      <c r="B22" s="3" t="s">
        <v>210</v>
      </c>
      <c r="C22" s="6"/>
      <c r="D22" s="6"/>
      <c r="E22" s="6"/>
      <c r="F22" s="6"/>
      <c r="G22" s="6"/>
      <c r="H22" s="6"/>
      <c r="I22" s="6"/>
      <c r="J22" s="6"/>
      <c r="K22" s="6"/>
      <c r="L22" s="6"/>
      <c r="M22" s="6"/>
      <c r="N22" s="6"/>
      <c r="O22" s="6"/>
      <c r="P22" s="6"/>
      <c r="Q22" s="6"/>
      <c r="R22" s="6"/>
      <c r="S22" s="6"/>
      <c r="T22" s="6"/>
      <c r="U22" s="6"/>
      <c r="V22" s="6"/>
      <c r="W22" s="6"/>
      <c r="X22" s="6"/>
      <c r="Y22" s="6"/>
      <c r="Z22" s="6"/>
    </row>
    <row r="23" spans="2:26">
      <c r="B23" s="5" t="s">
        <v>231</v>
      </c>
      <c r="C23" s="6">
        <v>2050</v>
      </c>
      <c r="D23" s="6">
        <v>280</v>
      </c>
      <c r="E23" s="6">
        <v>2330</v>
      </c>
      <c r="F23" s="6"/>
      <c r="G23" s="6">
        <v>1350</v>
      </c>
      <c r="H23" s="6">
        <v>900</v>
      </c>
      <c r="I23" s="6">
        <v>2250</v>
      </c>
      <c r="J23" s="6"/>
      <c r="K23" s="6">
        <v>60</v>
      </c>
      <c r="L23" s="6" t="s">
        <v>40</v>
      </c>
      <c r="M23" s="6">
        <v>60</v>
      </c>
      <c r="N23" s="6"/>
      <c r="O23" s="6">
        <v>60</v>
      </c>
      <c r="P23" s="6">
        <v>10</v>
      </c>
      <c r="Q23" s="6">
        <v>70</v>
      </c>
      <c r="R23" s="6"/>
      <c r="S23" s="6">
        <v>2110</v>
      </c>
      <c r="T23" s="6">
        <v>280</v>
      </c>
      <c r="U23" s="6">
        <v>2380</v>
      </c>
      <c r="V23" s="6"/>
      <c r="W23" s="6">
        <v>1410</v>
      </c>
      <c r="X23" s="6">
        <v>920</v>
      </c>
      <c r="Y23" s="6">
        <v>2320</v>
      </c>
      <c r="Z23" s="6"/>
    </row>
    <row r="24" spans="2:26">
      <c r="B24" s="5" t="s">
        <v>232</v>
      </c>
      <c r="C24" s="6">
        <v>2010</v>
      </c>
      <c r="D24" s="6">
        <v>170</v>
      </c>
      <c r="E24" s="6">
        <v>2180</v>
      </c>
      <c r="F24" s="6"/>
      <c r="G24" s="6">
        <v>1740</v>
      </c>
      <c r="H24" s="6">
        <v>600</v>
      </c>
      <c r="I24" s="6">
        <v>2340</v>
      </c>
      <c r="J24" s="6"/>
      <c r="K24" s="6">
        <v>90</v>
      </c>
      <c r="L24" s="6" t="s">
        <v>40</v>
      </c>
      <c r="M24" s="6">
        <v>90</v>
      </c>
      <c r="N24" s="6"/>
      <c r="O24" s="6">
        <v>100</v>
      </c>
      <c r="P24" s="6">
        <v>20</v>
      </c>
      <c r="Q24" s="6">
        <v>120</v>
      </c>
      <c r="R24" s="6"/>
      <c r="S24" s="6">
        <v>2090</v>
      </c>
      <c r="T24" s="6">
        <v>170</v>
      </c>
      <c r="U24" s="6">
        <v>2270</v>
      </c>
      <c r="V24" s="6"/>
      <c r="W24" s="6">
        <v>1850</v>
      </c>
      <c r="X24" s="6">
        <v>610</v>
      </c>
      <c r="Y24" s="6">
        <v>2460</v>
      </c>
      <c r="Z24" s="6"/>
    </row>
    <row r="25" spans="2:26">
      <c r="B25" s="5" t="s">
        <v>233</v>
      </c>
      <c r="C25" s="6">
        <v>3520</v>
      </c>
      <c r="D25" s="6">
        <v>500</v>
      </c>
      <c r="E25" s="6">
        <v>4020</v>
      </c>
      <c r="F25" s="6"/>
      <c r="G25" s="6">
        <v>3150</v>
      </c>
      <c r="H25" s="6">
        <v>2300</v>
      </c>
      <c r="I25" s="6">
        <v>5450</v>
      </c>
      <c r="J25" s="6"/>
      <c r="K25" s="6">
        <v>190</v>
      </c>
      <c r="L25" s="6">
        <v>10</v>
      </c>
      <c r="M25" s="6">
        <v>190</v>
      </c>
      <c r="N25" s="6"/>
      <c r="O25" s="6">
        <v>240</v>
      </c>
      <c r="P25" s="6">
        <v>30</v>
      </c>
      <c r="Q25" s="6">
        <v>270</v>
      </c>
      <c r="R25" s="6"/>
      <c r="S25" s="6">
        <v>3710</v>
      </c>
      <c r="T25" s="6">
        <v>500</v>
      </c>
      <c r="U25" s="6">
        <v>4210</v>
      </c>
      <c r="V25" s="6"/>
      <c r="W25" s="6">
        <v>3390</v>
      </c>
      <c r="X25" s="6">
        <v>2330</v>
      </c>
      <c r="Y25" s="6">
        <v>5720</v>
      </c>
      <c r="Z25" s="6"/>
    </row>
    <row r="26" spans="2:26">
      <c r="B26" s="5" t="s">
        <v>234</v>
      </c>
      <c r="C26" s="6">
        <v>6380</v>
      </c>
      <c r="D26" s="6">
        <v>790</v>
      </c>
      <c r="E26" s="6">
        <v>7180</v>
      </c>
      <c r="F26" s="6"/>
      <c r="G26" s="6">
        <v>5720</v>
      </c>
      <c r="H26" s="6">
        <v>3150</v>
      </c>
      <c r="I26" s="6">
        <v>8870</v>
      </c>
      <c r="J26" s="6"/>
      <c r="K26" s="6">
        <v>490</v>
      </c>
      <c r="L26" s="6">
        <v>30</v>
      </c>
      <c r="M26" s="6">
        <v>520</v>
      </c>
      <c r="N26" s="6"/>
      <c r="O26" s="6">
        <v>610</v>
      </c>
      <c r="P26" s="6">
        <v>90</v>
      </c>
      <c r="Q26" s="6">
        <v>690</v>
      </c>
      <c r="R26" s="6"/>
      <c r="S26" s="6">
        <v>6870</v>
      </c>
      <c r="T26" s="6">
        <v>820</v>
      </c>
      <c r="U26" s="6">
        <v>7690</v>
      </c>
      <c r="V26" s="6"/>
      <c r="W26" s="6">
        <v>6320</v>
      </c>
      <c r="X26" s="6">
        <v>3240</v>
      </c>
      <c r="Y26" s="6">
        <v>9560</v>
      </c>
      <c r="Z26" s="6"/>
    </row>
    <row r="27" spans="2:26">
      <c r="B27" s="5"/>
    </row>
    <row r="28" spans="2:26" ht="13">
      <c r="B28" s="3" t="s">
        <v>551</v>
      </c>
      <c r="C28" s="6"/>
      <c r="D28" s="6"/>
      <c r="E28" s="6"/>
      <c r="F28" s="6"/>
      <c r="G28" s="6"/>
      <c r="H28" s="6"/>
      <c r="I28" s="6"/>
      <c r="J28" s="6"/>
      <c r="K28" s="6"/>
      <c r="L28" s="6"/>
      <c r="M28" s="6"/>
      <c r="N28" s="6"/>
      <c r="O28" s="6"/>
      <c r="P28" s="6"/>
      <c r="Q28" s="6"/>
      <c r="R28" s="6"/>
      <c r="S28" s="6"/>
      <c r="T28" s="6"/>
      <c r="U28" s="6"/>
      <c r="V28" s="6"/>
      <c r="W28" s="6"/>
      <c r="X28" s="6"/>
      <c r="Y28" s="6"/>
      <c r="Z28" s="6"/>
    </row>
    <row r="29" spans="2:26">
      <c r="B29" s="5" t="s">
        <v>235</v>
      </c>
      <c r="C29" s="6">
        <v>4640</v>
      </c>
      <c r="D29" s="6">
        <v>580</v>
      </c>
      <c r="E29" s="6">
        <v>5210</v>
      </c>
      <c r="F29" s="6"/>
      <c r="G29" s="6">
        <v>4320</v>
      </c>
      <c r="H29" s="6">
        <v>2290</v>
      </c>
      <c r="I29" s="6">
        <v>6620</v>
      </c>
      <c r="J29" s="6"/>
      <c r="K29" s="6">
        <v>140</v>
      </c>
      <c r="L29" s="6">
        <v>10</v>
      </c>
      <c r="M29" s="6">
        <v>150</v>
      </c>
      <c r="N29" s="6"/>
      <c r="O29" s="6">
        <v>260</v>
      </c>
      <c r="P29" s="6">
        <v>40</v>
      </c>
      <c r="Q29" s="6">
        <v>310</v>
      </c>
      <c r="R29" s="6"/>
      <c r="S29" s="6">
        <v>4780</v>
      </c>
      <c r="T29" s="6">
        <v>590</v>
      </c>
      <c r="U29" s="6">
        <v>5370</v>
      </c>
      <c r="V29" s="6"/>
      <c r="W29" s="6">
        <v>4590</v>
      </c>
      <c r="X29" s="6">
        <v>2340</v>
      </c>
      <c r="Y29" s="6">
        <v>6920</v>
      </c>
      <c r="Z29" s="6"/>
    </row>
    <row r="30" spans="2:26">
      <c r="B30" s="5" t="s">
        <v>236</v>
      </c>
      <c r="C30" s="6">
        <v>2140</v>
      </c>
      <c r="D30" s="6">
        <v>270</v>
      </c>
      <c r="E30" s="6">
        <v>2410</v>
      </c>
      <c r="F30" s="6"/>
      <c r="G30" s="6">
        <v>2080</v>
      </c>
      <c r="H30" s="6">
        <v>1320</v>
      </c>
      <c r="I30" s="6">
        <v>3400</v>
      </c>
      <c r="J30" s="6"/>
      <c r="K30" s="6">
        <v>180</v>
      </c>
      <c r="L30" s="6">
        <v>10</v>
      </c>
      <c r="M30" s="6">
        <v>190</v>
      </c>
      <c r="N30" s="6"/>
      <c r="O30" s="6">
        <v>210</v>
      </c>
      <c r="P30" s="6">
        <v>40</v>
      </c>
      <c r="Q30" s="6">
        <v>250</v>
      </c>
      <c r="R30" s="6"/>
      <c r="S30" s="6">
        <v>2320</v>
      </c>
      <c r="T30" s="6">
        <v>280</v>
      </c>
      <c r="U30" s="6">
        <v>2600</v>
      </c>
      <c r="V30" s="6"/>
      <c r="W30" s="6">
        <v>2290</v>
      </c>
      <c r="X30" s="6">
        <v>1360</v>
      </c>
      <c r="Y30" s="6">
        <v>3650</v>
      </c>
      <c r="Z30" s="6"/>
    </row>
    <row r="31" spans="2:26">
      <c r="B31" s="5" t="s">
        <v>237</v>
      </c>
      <c r="C31" s="6">
        <v>1240</v>
      </c>
      <c r="D31" s="6">
        <v>120</v>
      </c>
      <c r="E31" s="6">
        <v>1360</v>
      </c>
      <c r="F31" s="6"/>
      <c r="G31" s="6">
        <v>1010</v>
      </c>
      <c r="H31" s="6">
        <v>390</v>
      </c>
      <c r="I31" s="6">
        <v>1400</v>
      </c>
      <c r="J31" s="6"/>
      <c r="K31" s="6">
        <v>30</v>
      </c>
      <c r="L31" s="6" t="s">
        <v>40</v>
      </c>
      <c r="M31" s="6">
        <v>30</v>
      </c>
      <c r="N31" s="6"/>
      <c r="O31" s="6">
        <v>40</v>
      </c>
      <c r="P31" s="6" t="s">
        <v>40</v>
      </c>
      <c r="Q31" s="6">
        <v>50</v>
      </c>
      <c r="R31" s="6"/>
      <c r="S31" s="6">
        <v>1270</v>
      </c>
      <c r="T31" s="6">
        <v>120</v>
      </c>
      <c r="U31" s="6">
        <v>1380</v>
      </c>
      <c r="V31" s="6"/>
      <c r="W31" s="6">
        <v>1050</v>
      </c>
      <c r="X31" s="6">
        <v>400</v>
      </c>
      <c r="Y31" s="6">
        <v>1450</v>
      </c>
      <c r="Z31" s="6"/>
    </row>
    <row r="32" spans="2:26">
      <c r="B32" s="5"/>
    </row>
    <row r="33" spans="2:26" ht="13">
      <c r="B33" s="3" t="s">
        <v>240</v>
      </c>
      <c r="C33" s="6"/>
      <c r="D33" s="6"/>
      <c r="E33" s="6"/>
      <c r="F33" s="6"/>
      <c r="G33" s="6"/>
      <c r="H33" s="6"/>
      <c r="I33" s="6"/>
      <c r="J33" s="6"/>
      <c r="K33" s="6"/>
      <c r="L33" s="6"/>
      <c r="M33" s="6"/>
      <c r="N33" s="6"/>
      <c r="O33" s="6"/>
      <c r="P33" s="6"/>
      <c r="Q33" s="6"/>
      <c r="R33" s="6"/>
      <c r="S33" s="6"/>
      <c r="T33" s="6"/>
      <c r="U33" s="6"/>
      <c r="V33" s="6"/>
      <c r="W33" s="6"/>
      <c r="X33" s="6"/>
      <c r="Y33" s="6"/>
      <c r="Z33" s="6"/>
    </row>
    <row r="34" spans="2:26">
      <c r="B34" s="5" t="s">
        <v>238</v>
      </c>
      <c r="C34" s="6">
        <v>1620</v>
      </c>
      <c r="D34" s="6">
        <v>140</v>
      </c>
      <c r="E34" s="6">
        <v>1760</v>
      </c>
      <c r="F34" s="6"/>
      <c r="G34" s="6">
        <v>1380</v>
      </c>
      <c r="H34" s="6">
        <v>660</v>
      </c>
      <c r="I34" s="6">
        <v>2050</v>
      </c>
      <c r="J34" s="6"/>
      <c r="K34" s="6">
        <v>70</v>
      </c>
      <c r="L34" s="6" t="s">
        <v>40</v>
      </c>
      <c r="M34" s="6">
        <v>70</v>
      </c>
      <c r="N34" s="6"/>
      <c r="O34" s="6">
        <v>90</v>
      </c>
      <c r="P34" s="6">
        <v>10</v>
      </c>
      <c r="Q34" s="6">
        <v>100</v>
      </c>
      <c r="R34" s="6"/>
      <c r="S34" s="6">
        <v>1690</v>
      </c>
      <c r="T34" s="6">
        <v>150</v>
      </c>
      <c r="U34" s="6">
        <v>1840</v>
      </c>
      <c r="V34" s="6"/>
      <c r="W34" s="6">
        <v>1470</v>
      </c>
      <c r="X34" s="6">
        <v>680</v>
      </c>
      <c r="Y34" s="6">
        <v>2150</v>
      </c>
      <c r="Z34" s="6"/>
    </row>
    <row r="35" spans="2:26">
      <c r="B35" s="5" t="s">
        <v>239</v>
      </c>
      <c r="C35" s="6">
        <v>3310</v>
      </c>
      <c r="D35" s="6">
        <v>330</v>
      </c>
      <c r="E35" s="6">
        <v>3640</v>
      </c>
      <c r="F35" s="6"/>
      <c r="G35" s="6">
        <v>3020</v>
      </c>
      <c r="H35" s="6">
        <v>1350</v>
      </c>
      <c r="I35" s="6">
        <v>4370</v>
      </c>
      <c r="J35" s="6"/>
      <c r="K35" s="6">
        <v>130</v>
      </c>
      <c r="L35" s="6">
        <v>10</v>
      </c>
      <c r="M35" s="6">
        <v>140</v>
      </c>
      <c r="N35" s="6"/>
      <c r="O35" s="6">
        <v>140</v>
      </c>
      <c r="P35" s="6">
        <v>30</v>
      </c>
      <c r="Q35" s="6">
        <v>170</v>
      </c>
      <c r="R35" s="6"/>
      <c r="S35" s="6">
        <v>3430</v>
      </c>
      <c r="T35" s="6">
        <v>340</v>
      </c>
      <c r="U35" s="6">
        <v>3770</v>
      </c>
      <c r="V35" s="6"/>
      <c r="W35" s="6">
        <v>3160</v>
      </c>
      <c r="X35" s="6">
        <v>1380</v>
      </c>
      <c r="Y35" s="6">
        <v>4540</v>
      </c>
      <c r="Z35" s="6"/>
    </row>
    <row r="36" spans="2:26">
      <c r="B36" s="5" t="s">
        <v>240</v>
      </c>
      <c r="C36" s="6">
        <v>6370</v>
      </c>
      <c r="D36" s="6">
        <v>760</v>
      </c>
      <c r="E36" s="6">
        <v>7130</v>
      </c>
      <c r="F36" s="6"/>
      <c r="G36" s="6">
        <v>6650</v>
      </c>
      <c r="H36" s="6">
        <v>3730</v>
      </c>
      <c r="I36" s="6">
        <v>10380</v>
      </c>
      <c r="J36" s="6"/>
      <c r="K36" s="6">
        <v>250</v>
      </c>
      <c r="L36" s="6">
        <v>10</v>
      </c>
      <c r="M36" s="6">
        <v>260</v>
      </c>
      <c r="N36" s="6"/>
      <c r="O36" s="6">
        <v>360</v>
      </c>
      <c r="P36" s="6">
        <v>70</v>
      </c>
      <c r="Q36" s="6">
        <v>430</v>
      </c>
      <c r="R36" s="6"/>
      <c r="S36" s="6">
        <v>6620</v>
      </c>
      <c r="T36" s="6">
        <v>770</v>
      </c>
      <c r="U36" s="6">
        <v>7390</v>
      </c>
      <c r="V36" s="6"/>
      <c r="W36" s="6">
        <v>7020</v>
      </c>
      <c r="X36" s="6">
        <v>3800</v>
      </c>
      <c r="Y36" s="6">
        <v>10820</v>
      </c>
      <c r="Z36" s="6"/>
    </row>
    <row r="37" spans="2:26">
      <c r="B37" s="5"/>
    </row>
    <row r="38" spans="2:26" ht="13">
      <c r="B38" s="3" t="s">
        <v>211</v>
      </c>
      <c r="C38" s="6"/>
      <c r="D38" s="6"/>
      <c r="E38" s="6"/>
      <c r="F38" s="6"/>
      <c r="G38" s="6"/>
      <c r="H38" s="6"/>
      <c r="I38" s="6"/>
      <c r="J38" s="6"/>
      <c r="K38" s="6"/>
      <c r="L38" s="6"/>
      <c r="M38" s="6"/>
      <c r="N38" s="6"/>
      <c r="O38" s="6"/>
      <c r="P38" s="6"/>
      <c r="Q38" s="6"/>
      <c r="R38" s="6"/>
      <c r="S38" s="6"/>
      <c r="T38" s="6"/>
      <c r="U38" s="6"/>
      <c r="V38" s="6"/>
      <c r="W38" s="6"/>
      <c r="X38" s="6"/>
      <c r="Y38" s="6"/>
      <c r="Z38" s="6"/>
    </row>
    <row r="39" spans="2:26">
      <c r="B39" s="5" t="s">
        <v>241</v>
      </c>
      <c r="C39" s="6">
        <v>5350</v>
      </c>
      <c r="D39" s="6">
        <v>560</v>
      </c>
      <c r="E39" s="6">
        <v>5910</v>
      </c>
      <c r="F39" s="6"/>
      <c r="G39" s="6">
        <v>4230</v>
      </c>
      <c r="H39" s="6">
        <v>1870</v>
      </c>
      <c r="I39" s="6">
        <v>6100</v>
      </c>
      <c r="J39" s="6"/>
      <c r="K39" s="6">
        <v>170</v>
      </c>
      <c r="L39" s="6">
        <v>10</v>
      </c>
      <c r="M39" s="6">
        <v>190</v>
      </c>
      <c r="N39" s="6"/>
      <c r="O39" s="6">
        <v>220</v>
      </c>
      <c r="P39" s="6">
        <v>50</v>
      </c>
      <c r="Q39" s="6">
        <v>270</v>
      </c>
      <c r="R39" s="6"/>
      <c r="S39" s="6">
        <v>5520</v>
      </c>
      <c r="T39" s="6">
        <v>570</v>
      </c>
      <c r="U39" s="6">
        <v>6090</v>
      </c>
      <c r="V39" s="6"/>
      <c r="W39" s="6">
        <v>4450</v>
      </c>
      <c r="X39" s="6">
        <v>1920</v>
      </c>
      <c r="Y39" s="6">
        <v>6370</v>
      </c>
      <c r="Z39" s="6"/>
    </row>
    <row r="40" spans="2:26">
      <c r="B40" s="5" t="s">
        <v>242</v>
      </c>
      <c r="C40" s="6">
        <v>1650</v>
      </c>
      <c r="D40" s="6">
        <v>120</v>
      </c>
      <c r="E40" s="6">
        <v>1770</v>
      </c>
      <c r="F40" s="6"/>
      <c r="G40" s="6">
        <v>1660</v>
      </c>
      <c r="H40" s="6">
        <v>660</v>
      </c>
      <c r="I40" s="6">
        <v>2310</v>
      </c>
      <c r="J40" s="6"/>
      <c r="K40" s="6">
        <v>160</v>
      </c>
      <c r="L40" s="6">
        <v>30</v>
      </c>
      <c r="M40" s="6">
        <v>190</v>
      </c>
      <c r="N40" s="6"/>
      <c r="O40" s="6">
        <v>240</v>
      </c>
      <c r="P40" s="6">
        <v>30</v>
      </c>
      <c r="Q40" s="6">
        <v>270</v>
      </c>
      <c r="R40" s="6"/>
      <c r="S40" s="6">
        <v>1810</v>
      </c>
      <c r="T40" s="6">
        <v>150</v>
      </c>
      <c r="U40" s="6">
        <v>1960</v>
      </c>
      <c r="V40" s="6"/>
      <c r="W40" s="6">
        <v>1900</v>
      </c>
      <c r="X40" s="6">
        <v>680</v>
      </c>
      <c r="Y40" s="6">
        <v>2580</v>
      </c>
      <c r="Z40" s="6"/>
    </row>
    <row r="41" spans="2:26">
      <c r="B41" s="5" t="s">
        <v>243</v>
      </c>
      <c r="C41" s="6">
        <v>1950</v>
      </c>
      <c r="D41" s="6">
        <v>240</v>
      </c>
      <c r="E41" s="6">
        <v>2190</v>
      </c>
      <c r="F41" s="6"/>
      <c r="G41" s="6">
        <v>1920</v>
      </c>
      <c r="H41" s="6">
        <v>1010</v>
      </c>
      <c r="I41" s="6">
        <v>2930</v>
      </c>
      <c r="J41" s="6"/>
      <c r="K41" s="6">
        <v>140</v>
      </c>
      <c r="L41" s="6">
        <v>40</v>
      </c>
      <c r="M41" s="6">
        <v>180</v>
      </c>
      <c r="N41" s="6"/>
      <c r="O41" s="6">
        <v>250</v>
      </c>
      <c r="P41" s="6">
        <v>50</v>
      </c>
      <c r="Q41" s="6">
        <v>300</v>
      </c>
      <c r="R41" s="6"/>
      <c r="S41" s="6">
        <v>2090</v>
      </c>
      <c r="T41" s="6">
        <v>280</v>
      </c>
      <c r="U41" s="6">
        <v>2370</v>
      </c>
      <c r="V41" s="6"/>
      <c r="W41" s="6">
        <v>2160</v>
      </c>
      <c r="X41" s="6">
        <v>1060</v>
      </c>
      <c r="Y41" s="6">
        <v>3220</v>
      </c>
      <c r="Z41" s="6"/>
    </row>
    <row r="42" spans="2:26">
      <c r="B42" s="5"/>
    </row>
    <row r="43" spans="2:26" ht="13">
      <c r="B43" s="3" t="s">
        <v>212</v>
      </c>
      <c r="C43" s="6"/>
      <c r="D43" s="6"/>
      <c r="E43" s="6"/>
      <c r="F43" s="6"/>
      <c r="G43" s="6"/>
      <c r="H43" s="6"/>
      <c r="I43" s="6"/>
      <c r="J43" s="6"/>
      <c r="K43" s="6"/>
      <c r="L43" s="6"/>
      <c r="M43" s="6"/>
      <c r="N43" s="6"/>
      <c r="O43" s="6"/>
      <c r="P43" s="6"/>
      <c r="Q43" s="6"/>
      <c r="R43" s="6"/>
      <c r="S43" s="6"/>
      <c r="T43" s="6"/>
      <c r="U43" s="6"/>
      <c r="V43" s="6"/>
      <c r="W43" s="6"/>
      <c r="X43" s="6"/>
      <c r="Y43" s="6"/>
      <c r="Z43" s="6"/>
    </row>
    <row r="44" spans="2:26">
      <c r="B44" s="5" t="s">
        <v>244</v>
      </c>
      <c r="C44" s="6">
        <v>26750</v>
      </c>
      <c r="D44" s="6">
        <v>1030</v>
      </c>
      <c r="E44" s="6">
        <v>27780</v>
      </c>
      <c r="F44" s="6"/>
      <c r="G44" s="6">
        <v>26380</v>
      </c>
      <c r="H44" s="6">
        <v>4500</v>
      </c>
      <c r="I44" s="6">
        <v>30870</v>
      </c>
      <c r="J44" s="6"/>
      <c r="K44" s="6">
        <v>980</v>
      </c>
      <c r="L44" s="6">
        <v>30</v>
      </c>
      <c r="M44" s="6">
        <v>1010</v>
      </c>
      <c r="N44" s="6"/>
      <c r="O44" s="6">
        <v>1340</v>
      </c>
      <c r="P44" s="6">
        <v>90</v>
      </c>
      <c r="Q44" s="6">
        <v>1430</v>
      </c>
      <c r="R44" s="6"/>
      <c r="S44" s="6">
        <v>27750</v>
      </c>
      <c r="T44" s="6">
        <v>1060</v>
      </c>
      <c r="U44" s="6">
        <v>28810</v>
      </c>
      <c r="V44" s="6"/>
      <c r="W44" s="6">
        <v>27720</v>
      </c>
      <c r="X44" s="6">
        <v>4590</v>
      </c>
      <c r="Y44" s="6">
        <v>32310</v>
      </c>
      <c r="Z44" s="6"/>
    </row>
    <row r="45" spans="2:26">
      <c r="B45" s="5" t="s">
        <v>245</v>
      </c>
      <c r="C45" s="6">
        <v>6510</v>
      </c>
      <c r="D45" s="6">
        <v>480</v>
      </c>
      <c r="E45" s="6">
        <v>6990</v>
      </c>
      <c r="F45" s="6"/>
      <c r="G45" s="6">
        <v>6940</v>
      </c>
      <c r="H45" s="6">
        <v>1720</v>
      </c>
      <c r="I45" s="6">
        <v>8660</v>
      </c>
      <c r="J45" s="6"/>
      <c r="K45" s="6">
        <v>510</v>
      </c>
      <c r="L45" s="6">
        <v>70</v>
      </c>
      <c r="M45" s="6">
        <v>570</v>
      </c>
      <c r="N45" s="6"/>
      <c r="O45" s="6">
        <v>800</v>
      </c>
      <c r="P45" s="6">
        <v>180</v>
      </c>
      <c r="Q45" s="6">
        <v>980</v>
      </c>
      <c r="R45" s="6"/>
      <c r="S45" s="6">
        <v>7020</v>
      </c>
      <c r="T45" s="6">
        <v>540</v>
      </c>
      <c r="U45" s="6">
        <v>7560</v>
      </c>
      <c r="V45" s="6"/>
      <c r="W45" s="6">
        <v>7740</v>
      </c>
      <c r="X45" s="6">
        <v>1900</v>
      </c>
      <c r="Y45" s="6">
        <v>9640</v>
      </c>
      <c r="Z45" s="6"/>
    </row>
    <row r="46" spans="2:26">
      <c r="B46" s="5" t="s">
        <v>246</v>
      </c>
      <c r="C46" s="6">
        <v>1240</v>
      </c>
      <c r="D46" s="6">
        <v>110</v>
      </c>
      <c r="E46" s="6">
        <v>1350</v>
      </c>
      <c r="F46" s="6"/>
      <c r="G46" s="6">
        <v>1340</v>
      </c>
      <c r="H46" s="6">
        <v>640</v>
      </c>
      <c r="I46" s="6">
        <v>1980</v>
      </c>
      <c r="J46" s="6"/>
      <c r="K46" s="6">
        <v>160</v>
      </c>
      <c r="L46" s="6">
        <v>10</v>
      </c>
      <c r="M46" s="6">
        <v>170</v>
      </c>
      <c r="N46" s="6"/>
      <c r="O46" s="6">
        <v>260</v>
      </c>
      <c r="P46" s="6">
        <v>30</v>
      </c>
      <c r="Q46" s="6">
        <v>290</v>
      </c>
      <c r="R46" s="6"/>
      <c r="S46" s="6">
        <v>1400</v>
      </c>
      <c r="T46" s="6">
        <v>120</v>
      </c>
      <c r="U46" s="6">
        <v>1520</v>
      </c>
      <c r="V46" s="6"/>
      <c r="W46" s="6">
        <v>1600</v>
      </c>
      <c r="X46" s="6">
        <v>670</v>
      </c>
      <c r="Y46" s="6">
        <v>2270</v>
      </c>
      <c r="Z46" s="6"/>
    </row>
    <row r="47" spans="2:26">
      <c r="B47" s="5" t="s">
        <v>247</v>
      </c>
      <c r="C47" s="6">
        <v>4220</v>
      </c>
      <c r="D47" s="6">
        <v>300</v>
      </c>
      <c r="E47" s="6">
        <v>4510</v>
      </c>
      <c r="F47" s="6"/>
      <c r="G47" s="6">
        <v>4370</v>
      </c>
      <c r="H47" s="6">
        <v>1510</v>
      </c>
      <c r="I47" s="6">
        <v>5880</v>
      </c>
      <c r="J47" s="6"/>
      <c r="K47" s="6">
        <v>140</v>
      </c>
      <c r="L47" s="6">
        <v>0</v>
      </c>
      <c r="M47" s="6">
        <v>140</v>
      </c>
      <c r="N47" s="6"/>
      <c r="O47" s="6">
        <v>200</v>
      </c>
      <c r="P47" s="6">
        <v>10</v>
      </c>
      <c r="Q47" s="6">
        <v>200</v>
      </c>
      <c r="R47" s="6"/>
      <c r="S47" s="6">
        <v>4360</v>
      </c>
      <c r="T47" s="6">
        <v>300</v>
      </c>
      <c r="U47" s="6">
        <v>4660</v>
      </c>
      <c r="V47" s="6"/>
      <c r="W47" s="6">
        <v>4570</v>
      </c>
      <c r="X47" s="6">
        <v>1520</v>
      </c>
      <c r="Y47" s="6">
        <v>6090</v>
      </c>
      <c r="Z47" s="6"/>
    </row>
    <row r="48" spans="2:26">
      <c r="B48" s="5" t="s">
        <v>248</v>
      </c>
      <c r="C48" s="6">
        <v>3400</v>
      </c>
      <c r="D48" s="6">
        <v>360</v>
      </c>
      <c r="E48" s="6">
        <v>3760</v>
      </c>
      <c r="F48" s="6"/>
      <c r="G48" s="6">
        <v>3250</v>
      </c>
      <c r="H48" s="6">
        <v>1210</v>
      </c>
      <c r="I48" s="6">
        <v>4450</v>
      </c>
      <c r="J48" s="6"/>
      <c r="K48" s="6">
        <v>240</v>
      </c>
      <c r="L48" s="6">
        <v>110</v>
      </c>
      <c r="M48" s="6">
        <v>350</v>
      </c>
      <c r="N48" s="6"/>
      <c r="O48" s="6">
        <v>420</v>
      </c>
      <c r="P48" s="6">
        <v>80</v>
      </c>
      <c r="Q48" s="6">
        <v>500</v>
      </c>
      <c r="R48" s="6"/>
      <c r="S48" s="6">
        <v>3640</v>
      </c>
      <c r="T48" s="6">
        <v>470</v>
      </c>
      <c r="U48" s="6">
        <v>4110</v>
      </c>
      <c r="V48" s="6"/>
      <c r="W48" s="6">
        <v>3670</v>
      </c>
      <c r="X48" s="6">
        <v>1280</v>
      </c>
      <c r="Y48" s="6">
        <v>4950</v>
      </c>
      <c r="Z48" s="6"/>
    </row>
    <row r="49" spans="2:26">
      <c r="B49" s="5"/>
    </row>
    <row r="50" spans="2:26" ht="13">
      <c r="B50" s="3" t="s">
        <v>552</v>
      </c>
      <c r="C50" s="6"/>
      <c r="D50" s="6"/>
      <c r="E50" s="6"/>
      <c r="F50" s="6"/>
      <c r="G50" s="6"/>
      <c r="H50" s="6"/>
      <c r="I50" s="6"/>
      <c r="J50" s="6"/>
      <c r="K50" s="6"/>
      <c r="L50" s="6"/>
      <c r="M50" s="6"/>
      <c r="N50" s="6"/>
      <c r="O50" s="6"/>
      <c r="P50" s="6"/>
      <c r="Q50" s="6"/>
      <c r="R50" s="6"/>
      <c r="S50" s="6"/>
      <c r="T50" s="6"/>
      <c r="U50" s="6"/>
      <c r="V50" s="6"/>
      <c r="W50" s="6"/>
      <c r="X50" s="6"/>
      <c r="Y50" s="6"/>
      <c r="Z50" s="6"/>
    </row>
    <row r="51" spans="2:26">
      <c r="B51" s="5" t="s">
        <v>249</v>
      </c>
      <c r="C51" s="6">
        <v>4370</v>
      </c>
      <c r="D51" s="6">
        <v>250</v>
      </c>
      <c r="E51" s="6">
        <v>4620</v>
      </c>
      <c r="F51" s="6"/>
      <c r="G51" s="6">
        <v>3390</v>
      </c>
      <c r="H51" s="6">
        <v>1100</v>
      </c>
      <c r="I51" s="6">
        <v>4490</v>
      </c>
      <c r="J51" s="6"/>
      <c r="K51" s="6">
        <v>180</v>
      </c>
      <c r="L51" s="6">
        <v>10</v>
      </c>
      <c r="M51" s="6">
        <v>190</v>
      </c>
      <c r="N51" s="6"/>
      <c r="O51" s="6">
        <v>260</v>
      </c>
      <c r="P51" s="6">
        <v>40</v>
      </c>
      <c r="Q51" s="6">
        <v>300</v>
      </c>
      <c r="R51" s="6"/>
      <c r="S51" s="6">
        <v>4550</v>
      </c>
      <c r="T51" s="6">
        <v>260</v>
      </c>
      <c r="U51" s="6">
        <v>4810</v>
      </c>
      <c r="V51" s="6"/>
      <c r="W51" s="6">
        <v>3650</v>
      </c>
      <c r="X51" s="6">
        <v>1140</v>
      </c>
      <c r="Y51" s="6">
        <v>4780</v>
      </c>
      <c r="Z51" s="6"/>
    </row>
    <row r="52" spans="2:26">
      <c r="B52" s="5" t="s">
        <v>250</v>
      </c>
      <c r="C52" s="6">
        <v>2850</v>
      </c>
      <c r="D52" s="6">
        <v>430</v>
      </c>
      <c r="E52" s="6">
        <v>3280</v>
      </c>
      <c r="F52" s="6"/>
      <c r="G52" s="6">
        <v>2660</v>
      </c>
      <c r="H52" s="6">
        <v>1560</v>
      </c>
      <c r="I52" s="6">
        <v>4220</v>
      </c>
      <c r="J52" s="6"/>
      <c r="K52" s="6">
        <v>270</v>
      </c>
      <c r="L52" s="6">
        <v>60</v>
      </c>
      <c r="M52" s="6">
        <v>330</v>
      </c>
      <c r="N52" s="6"/>
      <c r="O52" s="6">
        <v>410</v>
      </c>
      <c r="P52" s="6">
        <v>80</v>
      </c>
      <c r="Q52" s="6">
        <v>490</v>
      </c>
      <c r="R52" s="6"/>
      <c r="S52" s="6">
        <v>3120</v>
      </c>
      <c r="T52" s="6">
        <v>480</v>
      </c>
      <c r="U52" s="6">
        <v>3600</v>
      </c>
      <c r="V52" s="6"/>
      <c r="W52" s="6">
        <v>3070</v>
      </c>
      <c r="X52" s="6">
        <v>1640</v>
      </c>
      <c r="Y52" s="6">
        <v>4700</v>
      </c>
      <c r="Z52" s="6"/>
    </row>
    <row r="53" spans="2:26">
      <c r="B53" s="5" t="s">
        <v>251</v>
      </c>
      <c r="C53" s="6">
        <v>6580</v>
      </c>
      <c r="D53" s="6">
        <v>970</v>
      </c>
      <c r="E53" s="6">
        <v>7550</v>
      </c>
      <c r="F53" s="6"/>
      <c r="G53" s="6">
        <v>4940</v>
      </c>
      <c r="H53" s="6">
        <v>2380</v>
      </c>
      <c r="I53" s="6">
        <v>7320</v>
      </c>
      <c r="J53" s="6"/>
      <c r="K53" s="6">
        <v>180</v>
      </c>
      <c r="L53" s="6">
        <v>30</v>
      </c>
      <c r="M53" s="6">
        <v>210</v>
      </c>
      <c r="N53" s="6"/>
      <c r="O53" s="6">
        <v>230</v>
      </c>
      <c r="P53" s="6">
        <v>40</v>
      </c>
      <c r="Q53" s="6">
        <v>260</v>
      </c>
      <c r="R53" s="6"/>
      <c r="S53" s="6">
        <v>6760</v>
      </c>
      <c r="T53" s="6">
        <v>1000</v>
      </c>
      <c r="U53" s="6">
        <v>7760</v>
      </c>
      <c r="V53" s="6"/>
      <c r="W53" s="6">
        <v>5170</v>
      </c>
      <c r="X53" s="6">
        <v>2420</v>
      </c>
      <c r="Y53" s="6">
        <v>7590</v>
      </c>
      <c r="Z53" s="6"/>
    </row>
    <row r="54" spans="2:26">
      <c r="B54" s="5" t="s">
        <v>252</v>
      </c>
      <c r="C54" s="6">
        <v>3690</v>
      </c>
      <c r="D54" s="6">
        <v>350</v>
      </c>
      <c r="E54" s="6">
        <v>4040</v>
      </c>
      <c r="F54" s="6"/>
      <c r="G54" s="6">
        <v>2670</v>
      </c>
      <c r="H54" s="6">
        <v>1200</v>
      </c>
      <c r="I54" s="6">
        <v>3870</v>
      </c>
      <c r="J54" s="6"/>
      <c r="K54" s="6">
        <v>200</v>
      </c>
      <c r="L54" s="6">
        <v>60</v>
      </c>
      <c r="M54" s="6">
        <v>260</v>
      </c>
      <c r="N54" s="6"/>
      <c r="O54" s="6">
        <v>310</v>
      </c>
      <c r="P54" s="6">
        <v>40</v>
      </c>
      <c r="Q54" s="6">
        <v>360</v>
      </c>
      <c r="R54" s="6"/>
      <c r="S54" s="6">
        <v>3890</v>
      </c>
      <c r="T54" s="6">
        <v>410</v>
      </c>
      <c r="U54" s="6">
        <v>4300</v>
      </c>
      <c r="V54" s="6"/>
      <c r="W54" s="6">
        <v>2980</v>
      </c>
      <c r="X54" s="6">
        <v>1240</v>
      </c>
      <c r="Y54" s="6">
        <v>4230</v>
      </c>
      <c r="Z54" s="6"/>
    </row>
    <row r="55" spans="2:26">
      <c r="B55" s="5"/>
    </row>
    <row r="56" spans="2:26" ht="13">
      <c r="B56" s="3" t="s">
        <v>553</v>
      </c>
      <c r="C56" s="6"/>
      <c r="D56" s="6"/>
      <c r="E56" s="6"/>
      <c r="F56" s="6"/>
      <c r="G56" s="6"/>
      <c r="H56" s="6"/>
      <c r="I56" s="6"/>
      <c r="J56" s="6"/>
      <c r="K56" s="6"/>
      <c r="L56" s="6"/>
      <c r="M56" s="6"/>
      <c r="N56" s="6"/>
      <c r="O56" s="6"/>
      <c r="P56" s="6"/>
      <c r="Q56" s="6"/>
      <c r="R56" s="6"/>
      <c r="S56" s="6"/>
      <c r="T56" s="6"/>
      <c r="U56" s="6"/>
      <c r="V56" s="6"/>
      <c r="W56" s="6"/>
      <c r="X56" s="6"/>
      <c r="Y56" s="6"/>
      <c r="Z56" s="6"/>
    </row>
    <row r="57" spans="2:26">
      <c r="B57" s="5" t="s">
        <v>253</v>
      </c>
      <c r="C57" s="6">
        <v>14330</v>
      </c>
      <c r="D57" s="6">
        <v>990</v>
      </c>
      <c r="E57" s="6">
        <v>15320</v>
      </c>
      <c r="F57" s="6"/>
      <c r="G57" s="6">
        <v>9630</v>
      </c>
      <c r="H57" s="6">
        <v>3460</v>
      </c>
      <c r="I57" s="6">
        <v>13090</v>
      </c>
      <c r="J57" s="6"/>
      <c r="K57" s="6">
        <v>290</v>
      </c>
      <c r="L57" s="6">
        <v>50</v>
      </c>
      <c r="M57" s="6">
        <v>340</v>
      </c>
      <c r="N57" s="6"/>
      <c r="O57" s="6">
        <v>430</v>
      </c>
      <c r="P57" s="6">
        <v>130</v>
      </c>
      <c r="Q57" s="6">
        <v>560</v>
      </c>
      <c r="R57" s="6"/>
      <c r="S57" s="6">
        <v>14620</v>
      </c>
      <c r="T57" s="6">
        <v>1040</v>
      </c>
      <c r="U57" s="6">
        <v>15660</v>
      </c>
      <c r="V57" s="6"/>
      <c r="W57" s="6">
        <v>10060</v>
      </c>
      <c r="X57" s="6">
        <v>3600</v>
      </c>
      <c r="Y57" s="6">
        <v>13650</v>
      </c>
      <c r="Z57" s="6"/>
    </row>
    <row r="58" spans="2:26">
      <c r="B58" s="5" t="s">
        <v>254</v>
      </c>
      <c r="C58" s="6">
        <v>2380</v>
      </c>
      <c r="D58" s="6">
        <v>230</v>
      </c>
      <c r="E58" s="6">
        <v>2620</v>
      </c>
      <c r="F58" s="6"/>
      <c r="G58" s="6">
        <v>1550</v>
      </c>
      <c r="H58" s="6">
        <v>840</v>
      </c>
      <c r="I58" s="6">
        <v>2390</v>
      </c>
      <c r="J58" s="6"/>
      <c r="K58" s="6">
        <v>80</v>
      </c>
      <c r="L58" s="6">
        <v>10</v>
      </c>
      <c r="M58" s="6">
        <v>90</v>
      </c>
      <c r="N58" s="6"/>
      <c r="O58" s="6">
        <v>100</v>
      </c>
      <c r="P58" s="6">
        <v>20</v>
      </c>
      <c r="Q58" s="6">
        <v>120</v>
      </c>
      <c r="R58" s="6"/>
      <c r="S58" s="6">
        <v>2470</v>
      </c>
      <c r="T58" s="6">
        <v>240</v>
      </c>
      <c r="U58" s="6">
        <v>2710</v>
      </c>
      <c r="V58" s="6"/>
      <c r="W58" s="6">
        <v>1650</v>
      </c>
      <c r="X58" s="6">
        <v>860</v>
      </c>
      <c r="Y58" s="6">
        <v>2500</v>
      </c>
      <c r="Z58" s="6"/>
    </row>
    <row r="59" spans="2:26">
      <c r="B59" s="5" t="s">
        <v>255</v>
      </c>
      <c r="C59" s="6">
        <v>610</v>
      </c>
      <c r="D59" s="6">
        <v>80</v>
      </c>
      <c r="E59" s="6">
        <v>690</v>
      </c>
      <c r="F59" s="6"/>
      <c r="G59" s="6">
        <v>460</v>
      </c>
      <c r="H59" s="6">
        <v>380</v>
      </c>
      <c r="I59" s="6">
        <v>840</v>
      </c>
      <c r="J59" s="6"/>
      <c r="K59" s="6">
        <v>40</v>
      </c>
      <c r="L59" s="6">
        <v>0</v>
      </c>
      <c r="M59" s="6">
        <v>40</v>
      </c>
      <c r="N59" s="6"/>
      <c r="O59" s="6">
        <v>70</v>
      </c>
      <c r="P59" s="6">
        <v>10</v>
      </c>
      <c r="Q59" s="6">
        <v>80</v>
      </c>
      <c r="R59" s="6"/>
      <c r="S59" s="6">
        <v>640</v>
      </c>
      <c r="T59" s="6">
        <v>80</v>
      </c>
      <c r="U59" s="6">
        <v>730</v>
      </c>
      <c r="V59" s="6"/>
      <c r="W59" s="6">
        <v>530</v>
      </c>
      <c r="X59" s="6">
        <v>390</v>
      </c>
      <c r="Y59" s="6">
        <v>920</v>
      </c>
      <c r="Z59" s="6"/>
    </row>
    <row r="60" spans="2:26">
      <c r="B60" s="5" t="s">
        <v>256</v>
      </c>
      <c r="C60" s="6">
        <v>3990</v>
      </c>
      <c r="D60" s="6">
        <v>530</v>
      </c>
      <c r="E60" s="6">
        <v>4520</v>
      </c>
      <c r="F60" s="6"/>
      <c r="G60" s="6">
        <v>2440</v>
      </c>
      <c r="H60" s="6">
        <v>1690</v>
      </c>
      <c r="I60" s="6">
        <v>4130</v>
      </c>
      <c r="J60" s="6"/>
      <c r="K60" s="6">
        <v>140</v>
      </c>
      <c r="L60" s="6">
        <v>10</v>
      </c>
      <c r="M60" s="6">
        <v>150</v>
      </c>
      <c r="N60" s="6"/>
      <c r="O60" s="6">
        <v>180</v>
      </c>
      <c r="P60" s="6">
        <v>50</v>
      </c>
      <c r="Q60" s="6">
        <v>230</v>
      </c>
      <c r="R60" s="6"/>
      <c r="S60" s="6">
        <v>4130</v>
      </c>
      <c r="T60" s="6">
        <v>530</v>
      </c>
      <c r="U60" s="6">
        <v>4670</v>
      </c>
      <c r="V60" s="6"/>
      <c r="W60" s="6">
        <v>2620</v>
      </c>
      <c r="X60" s="6">
        <v>1740</v>
      </c>
      <c r="Y60" s="6">
        <v>4350</v>
      </c>
      <c r="Z60" s="6"/>
    </row>
    <row r="61" spans="2:26">
      <c r="B61" s="5"/>
    </row>
    <row r="62" spans="2:26" ht="13">
      <c r="B62" s="3" t="s">
        <v>214</v>
      </c>
      <c r="C62" s="6"/>
      <c r="D62" s="6"/>
      <c r="E62" s="6"/>
      <c r="F62" s="6"/>
      <c r="G62" s="6"/>
      <c r="H62" s="6"/>
      <c r="I62" s="6"/>
      <c r="J62" s="6"/>
      <c r="K62" s="6"/>
      <c r="L62" s="6"/>
      <c r="M62" s="6"/>
      <c r="N62" s="6"/>
      <c r="O62" s="6"/>
      <c r="P62" s="6"/>
      <c r="Q62" s="6"/>
      <c r="R62" s="6"/>
      <c r="S62" s="6"/>
      <c r="T62" s="6"/>
      <c r="U62" s="6"/>
      <c r="V62" s="6"/>
      <c r="W62" s="6"/>
      <c r="X62" s="6"/>
      <c r="Y62" s="6"/>
      <c r="Z62" s="6"/>
    </row>
    <row r="63" spans="2:26">
      <c r="B63" s="5" t="s">
        <v>257</v>
      </c>
      <c r="C63" s="6">
        <v>5150</v>
      </c>
      <c r="D63" s="6">
        <v>670</v>
      </c>
      <c r="E63" s="6">
        <v>5830</v>
      </c>
      <c r="F63" s="6"/>
      <c r="G63" s="6">
        <v>5480</v>
      </c>
      <c r="H63" s="6">
        <v>3920</v>
      </c>
      <c r="I63" s="6">
        <v>9400</v>
      </c>
      <c r="J63" s="6"/>
      <c r="K63" s="6">
        <v>180</v>
      </c>
      <c r="L63" s="6">
        <v>30</v>
      </c>
      <c r="M63" s="6">
        <v>210</v>
      </c>
      <c r="N63" s="6"/>
      <c r="O63" s="6">
        <v>220</v>
      </c>
      <c r="P63" s="6">
        <v>60</v>
      </c>
      <c r="Q63" s="6">
        <v>280</v>
      </c>
      <c r="R63" s="6"/>
      <c r="S63" s="6">
        <v>5330</v>
      </c>
      <c r="T63" s="6">
        <v>710</v>
      </c>
      <c r="U63" s="6">
        <v>6030</v>
      </c>
      <c r="V63" s="6"/>
      <c r="W63" s="6">
        <v>5700</v>
      </c>
      <c r="X63" s="6">
        <v>3980</v>
      </c>
      <c r="Y63" s="6">
        <v>9680</v>
      </c>
      <c r="Z63" s="6"/>
    </row>
    <row r="64" spans="2:26">
      <c r="B64" s="5" t="s">
        <v>258</v>
      </c>
      <c r="C64" s="6">
        <v>8250</v>
      </c>
      <c r="D64" s="6">
        <v>850</v>
      </c>
      <c r="E64" s="6">
        <v>9110</v>
      </c>
      <c r="F64" s="6"/>
      <c r="G64" s="6">
        <v>7230</v>
      </c>
      <c r="H64" s="6">
        <v>3440</v>
      </c>
      <c r="I64" s="6">
        <v>10680</v>
      </c>
      <c r="J64" s="6"/>
      <c r="K64" s="6">
        <v>250</v>
      </c>
      <c r="L64" s="6">
        <v>10</v>
      </c>
      <c r="M64" s="6">
        <v>260</v>
      </c>
      <c r="N64" s="6"/>
      <c r="O64" s="6">
        <v>280</v>
      </c>
      <c r="P64" s="6">
        <v>30</v>
      </c>
      <c r="Q64" s="6">
        <v>310</v>
      </c>
      <c r="R64" s="6"/>
      <c r="S64" s="6">
        <v>8510</v>
      </c>
      <c r="T64" s="6">
        <v>860</v>
      </c>
      <c r="U64" s="6">
        <v>9370</v>
      </c>
      <c r="V64" s="6"/>
      <c r="W64" s="6">
        <v>7510</v>
      </c>
      <c r="X64" s="6">
        <v>3480</v>
      </c>
      <c r="Y64" s="6">
        <v>10990</v>
      </c>
      <c r="Z64" s="6"/>
    </row>
    <row r="65" spans="2:26">
      <c r="B65" s="5"/>
    </row>
    <row r="66" spans="2:26" ht="13">
      <c r="B66" s="3" t="s">
        <v>215</v>
      </c>
      <c r="C66" s="6"/>
      <c r="D66" s="6"/>
      <c r="E66" s="6"/>
      <c r="F66" s="6"/>
      <c r="G66" s="6"/>
      <c r="H66" s="6"/>
      <c r="I66" s="6"/>
      <c r="J66" s="6"/>
      <c r="K66" s="6"/>
      <c r="L66" s="6"/>
      <c r="M66" s="6"/>
      <c r="N66" s="6"/>
      <c r="O66" s="6"/>
      <c r="P66" s="6"/>
      <c r="Q66" s="6"/>
      <c r="R66" s="6"/>
      <c r="S66" s="6"/>
      <c r="T66" s="6"/>
      <c r="U66" s="6"/>
      <c r="V66" s="6"/>
      <c r="W66" s="6"/>
      <c r="X66" s="6"/>
      <c r="Y66" s="6"/>
      <c r="Z66" s="6"/>
    </row>
    <row r="67" spans="2:26">
      <c r="B67" s="5" t="s">
        <v>259</v>
      </c>
      <c r="C67" s="6">
        <v>850</v>
      </c>
      <c r="D67" s="6">
        <v>70</v>
      </c>
      <c r="E67" s="6">
        <v>920</v>
      </c>
      <c r="F67" s="6"/>
      <c r="G67" s="6">
        <v>660</v>
      </c>
      <c r="H67" s="6">
        <v>230</v>
      </c>
      <c r="I67" s="6">
        <v>890</v>
      </c>
      <c r="J67" s="6"/>
      <c r="K67" s="6">
        <v>20</v>
      </c>
      <c r="L67" s="6" t="s">
        <v>40</v>
      </c>
      <c r="M67" s="6">
        <v>20</v>
      </c>
      <c r="N67" s="6"/>
      <c r="O67" s="6">
        <v>30</v>
      </c>
      <c r="P67" s="6" t="s">
        <v>40</v>
      </c>
      <c r="Q67" s="6">
        <v>40</v>
      </c>
      <c r="R67" s="6"/>
      <c r="S67" s="6">
        <v>870</v>
      </c>
      <c r="T67" s="6">
        <v>70</v>
      </c>
      <c r="U67" s="6">
        <v>940</v>
      </c>
      <c r="V67" s="6"/>
      <c r="W67" s="6">
        <v>700</v>
      </c>
      <c r="X67" s="6">
        <v>230</v>
      </c>
      <c r="Y67" s="6">
        <v>930</v>
      </c>
      <c r="Z67" s="6"/>
    </row>
    <row r="68" spans="2:26">
      <c r="B68" s="5" t="s">
        <v>260</v>
      </c>
      <c r="C68" s="6">
        <v>820</v>
      </c>
      <c r="D68" s="6">
        <v>70</v>
      </c>
      <c r="E68" s="6">
        <v>890</v>
      </c>
      <c r="F68" s="6"/>
      <c r="G68" s="6">
        <v>660</v>
      </c>
      <c r="H68" s="6">
        <v>300</v>
      </c>
      <c r="I68" s="6">
        <v>950</v>
      </c>
      <c r="J68" s="6"/>
      <c r="K68" s="6">
        <v>50</v>
      </c>
      <c r="L68" s="6" t="s">
        <v>40</v>
      </c>
      <c r="M68" s="6">
        <v>50</v>
      </c>
      <c r="N68" s="6"/>
      <c r="O68" s="6">
        <v>50</v>
      </c>
      <c r="P68" s="6" t="s">
        <v>40</v>
      </c>
      <c r="Q68" s="6">
        <v>60</v>
      </c>
      <c r="R68" s="6"/>
      <c r="S68" s="6">
        <v>870</v>
      </c>
      <c r="T68" s="6">
        <v>80</v>
      </c>
      <c r="U68" s="6">
        <v>940</v>
      </c>
      <c r="V68" s="6"/>
      <c r="W68" s="6">
        <v>710</v>
      </c>
      <c r="X68" s="6">
        <v>300</v>
      </c>
      <c r="Y68" s="6">
        <v>1010</v>
      </c>
      <c r="Z68" s="6"/>
    </row>
    <row r="69" spans="2:26">
      <c r="B69" s="5" t="s">
        <v>261</v>
      </c>
      <c r="C69" s="6">
        <v>7940</v>
      </c>
      <c r="D69" s="6">
        <v>830</v>
      </c>
      <c r="E69" s="6">
        <v>8770</v>
      </c>
      <c r="F69" s="6"/>
      <c r="G69" s="6">
        <v>7230</v>
      </c>
      <c r="H69" s="6">
        <v>3050</v>
      </c>
      <c r="I69" s="6">
        <v>10270</v>
      </c>
      <c r="J69" s="6"/>
      <c r="K69" s="6">
        <v>340</v>
      </c>
      <c r="L69" s="6">
        <v>20</v>
      </c>
      <c r="M69" s="6">
        <v>350</v>
      </c>
      <c r="N69" s="6"/>
      <c r="O69" s="6">
        <v>380</v>
      </c>
      <c r="P69" s="6">
        <v>70</v>
      </c>
      <c r="Q69" s="6">
        <v>450</v>
      </c>
      <c r="R69" s="6"/>
      <c r="S69" s="6">
        <v>8270</v>
      </c>
      <c r="T69" s="6">
        <v>850</v>
      </c>
      <c r="U69" s="6">
        <v>9120</v>
      </c>
      <c r="V69" s="6"/>
      <c r="W69" s="6">
        <v>7600</v>
      </c>
      <c r="X69" s="6">
        <v>3110</v>
      </c>
      <c r="Y69" s="6">
        <v>10720</v>
      </c>
      <c r="Z69" s="6"/>
    </row>
    <row r="70" spans="2:26">
      <c r="B70" s="5" t="s">
        <v>262</v>
      </c>
      <c r="C70" s="6">
        <v>7340</v>
      </c>
      <c r="D70" s="6">
        <v>910</v>
      </c>
      <c r="E70" s="6">
        <v>8250</v>
      </c>
      <c r="F70" s="6"/>
      <c r="G70" s="6">
        <v>6010</v>
      </c>
      <c r="H70" s="6">
        <v>3290</v>
      </c>
      <c r="I70" s="6">
        <v>9300</v>
      </c>
      <c r="J70" s="6"/>
      <c r="K70" s="6">
        <v>170</v>
      </c>
      <c r="L70" s="6" t="s">
        <v>40</v>
      </c>
      <c r="M70" s="6">
        <v>170</v>
      </c>
      <c r="N70" s="6"/>
      <c r="O70" s="6">
        <v>180</v>
      </c>
      <c r="P70" s="6">
        <v>10</v>
      </c>
      <c r="Q70" s="6">
        <v>190</v>
      </c>
      <c r="R70" s="6"/>
      <c r="S70" s="6">
        <v>7510</v>
      </c>
      <c r="T70" s="6">
        <v>910</v>
      </c>
      <c r="U70" s="6">
        <v>8420</v>
      </c>
      <c r="V70" s="6"/>
      <c r="W70" s="6">
        <v>6190</v>
      </c>
      <c r="X70" s="6">
        <v>3300</v>
      </c>
      <c r="Y70" s="6">
        <v>9500</v>
      </c>
      <c r="Z70" s="6"/>
    </row>
    <row r="71" spans="2:26">
      <c r="B71" s="5" t="s">
        <v>263</v>
      </c>
      <c r="C71" s="6">
        <v>2080</v>
      </c>
      <c r="D71" s="6">
        <v>360</v>
      </c>
      <c r="E71" s="6">
        <v>2440</v>
      </c>
      <c r="F71" s="6"/>
      <c r="G71" s="6">
        <v>1940</v>
      </c>
      <c r="H71" s="6">
        <v>1450</v>
      </c>
      <c r="I71" s="6">
        <v>3390</v>
      </c>
      <c r="J71" s="6"/>
      <c r="K71" s="6">
        <v>80</v>
      </c>
      <c r="L71" s="6">
        <v>0</v>
      </c>
      <c r="M71" s="6">
        <v>80</v>
      </c>
      <c r="N71" s="6"/>
      <c r="O71" s="6">
        <v>100</v>
      </c>
      <c r="P71" s="6">
        <v>10</v>
      </c>
      <c r="Q71" s="6">
        <v>110</v>
      </c>
      <c r="R71" s="6"/>
      <c r="S71" s="6">
        <v>2160</v>
      </c>
      <c r="T71" s="6">
        <v>360</v>
      </c>
      <c r="U71" s="6">
        <v>2520</v>
      </c>
      <c r="V71" s="6"/>
      <c r="W71" s="6">
        <v>2040</v>
      </c>
      <c r="X71" s="6">
        <v>1460</v>
      </c>
      <c r="Y71" s="6">
        <v>3500</v>
      </c>
      <c r="Z71" s="6"/>
    </row>
    <row r="72" spans="2:26">
      <c r="B72" s="5"/>
    </row>
    <row r="73" spans="2:26" ht="13">
      <c r="B73" s="3" t="s">
        <v>216</v>
      </c>
      <c r="C73" s="6"/>
      <c r="D73" s="6"/>
      <c r="E73" s="6"/>
      <c r="F73" s="6"/>
      <c r="G73" s="6"/>
      <c r="H73" s="6"/>
      <c r="I73" s="6"/>
      <c r="J73" s="6"/>
      <c r="K73" s="6"/>
      <c r="L73" s="6"/>
      <c r="M73" s="6"/>
      <c r="N73" s="6"/>
      <c r="O73" s="6"/>
      <c r="P73" s="6"/>
      <c r="Q73" s="6"/>
      <c r="R73" s="6"/>
      <c r="S73" s="6"/>
      <c r="T73" s="6"/>
      <c r="U73" s="6"/>
      <c r="V73" s="6"/>
      <c r="W73" s="6"/>
      <c r="X73" s="6"/>
      <c r="Y73" s="6"/>
      <c r="Z73" s="6"/>
    </row>
    <row r="74" spans="2:26">
      <c r="B74" s="5" t="s">
        <v>216</v>
      </c>
      <c r="C74" s="6">
        <v>1890</v>
      </c>
      <c r="D74" s="6">
        <v>170</v>
      </c>
      <c r="E74" s="6">
        <v>2060</v>
      </c>
      <c r="F74" s="6"/>
      <c r="G74" s="6">
        <v>1200</v>
      </c>
      <c r="H74" s="6">
        <v>560</v>
      </c>
      <c r="I74" s="6">
        <v>1750</v>
      </c>
      <c r="J74" s="6"/>
      <c r="K74" s="6">
        <v>0</v>
      </c>
      <c r="L74" s="6" t="s">
        <v>40</v>
      </c>
      <c r="M74" s="6" t="s">
        <v>40</v>
      </c>
      <c r="N74" s="6"/>
      <c r="O74" s="6" t="s">
        <v>40</v>
      </c>
      <c r="P74" s="6">
        <v>0</v>
      </c>
      <c r="Q74" s="6" t="s">
        <v>40</v>
      </c>
      <c r="R74" s="6"/>
      <c r="S74" s="6">
        <v>1890</v>
      </c>
      <c r="T74" s="6">
        <v>170</v>
      </c>
      <c r="U74" s="6">
        <v>2060</v>
      </c>
      <c r="V74" s="6"/>
      <c r="W74" s="6">
        <v>1200</v>
      </c>
      <c r="X74" s="6">
        <v>560</v>
      </c>
      <c r="Y74" s="6">
        <v>1760</v>
      </c>
      <c r="Z74" s="6"/>
    </row>
    <row r="75" spans="2:26">
      <c r="B75" s="5"/>
    </row>
    <row r="76" spans="2:26" ht="13">
      <c r="B76" s="3" t="s">
        <v>217</v>
      </c>
      <c r="C76" s="6">
        <v>2230</v>
      </c>
      <c r="D76" s="6">
        <v>20</v>
      </c>
      <c r="E76" s="6">
        <v>2250</v>
      </c>
      <c r="F76" s="6"/>
      <c r="G76" s="6">
        <v>1450</v>
      </c>
      <c r="H76" s="6">
        <v>40</v>
      </c>
      <c r="I76" s="6">
        <v>1490</v>
      </c>
      <c r="J76" s="6"/>
      <c r="K76" s="6" t="s">
        <v>40</v>
      </c>
      <c r="L76" s="6" t="s">
        <v>40</v>
      </c>
      <c r="M76" s="6">
        <v>10</v>
      </c>
      <c r="N76" s="6"/>
      <c r="O76" s="6">
        <v>10</v>
      </c>
      <c r="P76" s="6">
        <v>0</v>
      </c>
      <c r="Q76" s="6">
        <v>10</v>
      </c>
      <c r="R76" s="6"/>
      <c r="S76" s="6">
        <v>2240</v>
      </c>
      <c r="T76" s="6">
        <v>20</v>
      </c>
      <c r="U76" s="6">
        <v>2260</v>
      </c>
      <c r="V76" s="6"/>
      <c r="W76" s="6">
        <v>1460</v>
      </c>
      <c r="X76" s="6">
        <v>40</v>
      </c>
      <c r="Y76" s="6">
        <v>1500</v>
      </c>
      <c r="Z76" s="6"/>
    </row>
    <row r="77" spans="2:26">
      <c r="C77" s="6"/>
      <c r="D77" s="6"/>
      <c r="E77" s="6"/>
      <c r="F77" s="6"/>
      <c r="G77" s="6"/>
      <c r="H77" s="6"/>
      <c r="I77" s="6"/>
      <c r="J77" s="6"/>
      <c r="K77" s="6"/>
      <c r="L77" s="6"/>
      <c r="M77" s="6"/>
      <c r="N77" s="6"/>
      <c r="O77" s="6"/>
      <c r="P77" s="6"/>
      <c r="Q77" s="6"/>
      <c r="R77" s="6"/>
      <c r="S77" s="6"/>
      <c r="T77" s="6"/>
      <c r="U77" s="6"/>
      <c r="V77" s="6"/>
      <c r="W77" s="6"/>
      <c r="X77" s="6"/>
      <c r="Y77" s="6"/>
      <c r="Z77" s="6"/>
    </row>
    <row r="78" spans="2:26" ht="13">
      <c r="B78" s="3" t="s">
        <v>13</v>
      </c>
      <c r="C78" s="6">
        <v>2410</v>
      </c>
      <c r="D78" s="6">
        <v>50</v>
      </c>
      <c r="E78" s="6">
        <v>2460</v>
      </c>
      <c r="F78" s="6"/>
      <c r="G78" s="6">
        <v>870</v>
      </c>
      <c r="H78" s="6">
        <v>250</v>
      </c>
      <c r="I78" s="6">
        <v>1120</v>
      </c>
      <c r="J78" s="6"/>
      <c r="K78" s="6">
        <v>70</v>
      </c>
      <c r="L78" s="6" t="s">
        <v>40</v>
      </c>
      <c r="M78" s="6">
        <v>70</v>
      </c>
      <c r="N78" s="6"/>
      <c r="O78" s="6">
        <v>80</v>
      </c>
      <c r="P78" s="6">
        <v>10</v>
      </c>
      <c r="Q78" s="6">
        <v>90</v>
      </c>
      <c r="R78" s="6"/>
      <c r="S78" s="6">
        <v>2480</v>
      </c>
      <c r="T78" s="6">
        <v>50</v>
      </c>
      <c r="U78" s="6">
        <v>2530</v>
      </c>
      <c r="V78" s="6"/>
      <c r="W78" s="6">
        <v>950</v>
      </c>
      <c r="X78" s="6">
        <v>250</v>
      </c>
      <c r="Y78" s="6">
        <v>1200</v>
      </c>
      <c r="Z78" s="6"/>
    </row>
    <row r="79" spans="2:26">
      <c r="C79" s="6"/>
      <c r="D79" s="6"/>
      <c r="E79" s="6"/>
      <c r="F79" s="6"/>
      <c r="G79" s="6"/>
      <c r="H79" s="6"/>
      <c r="I79" s="6"/>
      <c r="J79" s="6"/>
      <c r="K79" s="6"/>
      <c r="L79" s="6"/>
      <c r="M79" s="6"/>
      <c r="N79" s="6"/>
      <c r="O79" s="6"/>
      <c r="P79" s="6"/>
      <c r="Q79" s="6"/>
      <c r="R79" s="6"/>
      <c r="S79" s="6"/>
      <c r="T79" s="6"/>
      <c r="U79" s="6"/>
      <c r="V79" s="6"/>
      <c r="W79" s="6"/>
      <c r="X79" s="6"/>
      <c r="Y79" s="6"/>
      <c r="Z79" s="6"/>
    </row>
    <row r="80" spans="2:26" ht="13">
      <c r="B80" s="3" t="s">
        <v>7</v>
      </c>
      <c r="C80" s="6">
        <v>193570</v>
      </c>
      <c r="D80" s="6">
        <v>19710</v>
      </c>
      <c r="E80" s="6">
        <v>213280</v>
      </c>
      <c r="F80" s="6"/>
      <c r="G80" s="6">
        <v>170390</v>
      </c>
      <c r="H80" s="6">
        <v>79890</v>
      </c>
      <c r="I80" s="6">
        <v>250280</v>
      </c>
      <c r="J80" s="6"/>
      <c r="K80" s="6">
        <v>8140</v>
      </c>
      <c r="L80" s="6">
        <v>710</v>
      </c>
      <c r="M80" s="6">
        <v>8850</v>
      </c>
      <c r="N80" s="6"/>
      <c r="O80" s="6">
        <v>10770</v>
      </c>
      <c r="P80" s="6">
        <v>1620</v>
      </c>
      <c r="Q80" s="6">
        <v>12380</v>
      </c>
      <c r="R80" s="6"/>
      <c r="S80" s="6">
        <v>201730</v>
      </c>
      <c r="T80" s="6">
        <v>20420</v>
      </c>
      <c r="U80" s="6">
        <v>222150</v>
      </c>
      <c r="V80" s="6"/>
      <c r="W80" s="6">
        <v>181160</v>
      </c>
      <c r="X80" s="6">
        <v>81510</v>
      </c>
      <c r="Y80" s="6">
        <v>262670</v>
      </c>
      <c r="Z80" s="6"/>
    </row>
    <row r="81" spans="1:26">
      <c r="C81" s="6"/>
      <c r="D81" s="6"/>
      <c r="E81" s="6"/>
      <c r="F81" s="6"/>
      <c r="G81" s="6"/>
      <c r="H81" s="6"/>
      <c r="I81" s="6"/>
      <c r="J81" s="6"/>
      <c r="K81" s="6"/>
      <c r="L81" s="6"/>
      <c r="M81" s="6"/>
      <c r="N81" s="6"/>
      <c r="O81" s="6"/>
      <c r="P81" s="6"/>
      <c r="Q81" s="6"/>
      <c r="R81" s="6"/>
      <c r="S81" s="6"/>
      <c r="T81" s="6"/>
      <c r="U81" s="6"/>
      <c r="V81" s="6"/>
      <c r="W81" s="6"/>
      <c r="X81" s="6"/>
      <c r="Y81" s="6"/>
      <c r="Z81" s="6"/>
    </row>
    <row r="82" spans="1:26" ht="13">
      <c r="B82" s="9"/>
      <c r="C82" s="9"/>
      <c r="D82" s="9"/>
      <c r="E82" s="9"/>
      <c r="F82" s="9"/>
      <c r="G82" s="9"/>
      <c r="H82" s="9"/>
      <c r="I82" s="9"/>
      <c r="J82" s="9"/>
      <c r="K82" s="9"/>
      <c r="L82" s="9"/>
      <c r="M82" s="9"/>
      <c r="N82" s="9"/>
      <c r="O82" s="9"/>
      <c r="P82" s="9"/>
      <c r="Q82" s="9"/>
      <c r="R82" s="9"/>
      <c r="S82" s="9"/>
      <c r="T82" s="9"/>
      <c r="U82" s="9"/>
      <c r="V82" s="9"/>
      <c r="W82" s="9"/>
      <c r="X82" s="9"/>
      <c r="Y82" s="13" t="s">
        <v>17</v>
      </c>
    </row>
    <row r="83" spans="1:26" ht="12.5" customHeight="1">
      <c r="B83" s="2848" t="s">
        <v>18</v>
      </c>
      <c r="C83" s="2846"/>
      <c r="D83" s="2846"/>
      <c r="E83" s="2846"/>
      <c r="F83" s="2846"/>
      <c r="G83" s="2846"/>
      <c r="H83" s="2846"/>
      <c r="I83" s="2846"/>
    </row>
    <row r="84" spans="1:26" ht="12.5" customHeight="1">
      <c r="B84" s="2848" t="s">
        <v>220</v>
      </c>
      <c r="C84" s="2846"/>
      <c r="D84" s="2846"/>
      <c r="E84" s="2846"/>
      <c r="F84" s="2846"/>
      <c r="G84" s="2846"/>
      <c r="H84" s="2846"/>
      <c r="I84" s="2846"/>
    </row>
    <row r="85" spans="1:26">
      <c r="B85" s="2848" t="s">
        <v>650</v>
      </c>
      <c r="C85" s="2846"/>
      <c r="D85" s="2846"/>
      <c r="E85" s="2846"/>
      <c r="F85" s="2846"/>
      <c r="G85" s="2846"/>
      <c r="H85" s="2846"/>
      <c r="I85" s="2846"/>
    </row>
    <row r="86" spans="1:26" s="2778" customFormat="1" ht="12.5" customHeight="1">
      <c r="A86" s="2804"/>
      <c r="B86" s="2848" t="s">
        <v>651</v>
      </c>
      <c r="C86" s="2846"/>
      <c r="D86" s="2846"/>
      <c r="E86" s="2846"/>
      <c r="F86" s="2846"/>
      <c r="G86" s="2846"/>
      <c r="H86" s="2846"/>
      <c r="I86" s="2846"/>
    </row>
  </sheetData>
  <mergeCells count="13">
    <mergeCell ref="B85:I85"/>
    <mergeCell ref="B86:I86"/>
    <mergeCell ref="S5:Y5"/>
    <mergeCell ref="S6:U6"/>
    <mergeCell ref="W6:Y6"/>
    <mergeCell ref="B83:I83"/>
    <mergeCell ref="B84:I84"/>
    <mergeCell ref="C5:I5"/>
    <mergeCell ref="C6:E6"/>
    <mergeCell ref="G6:I6"/>
    <mergeCell ref="K5:Q5"/>
    <mergeCell ref="K6:M6"/>
    <mergeCell ref="O6:Q6"/>
  </mergeCells>
  <pageMargins left="0.7" right="0.7" top="0.75" bottom="0.75" header="0.3" footer="0.3"/>
  <pageSetup paperSize="9" scale="44"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5"/>
  <sheetViews>
    <sheetView zoomScale="75" zoomScaleNormal="75" workbookViewId="0">
      <pane xSplit="2" ySplit="7" topLeftCell="C8" activePane="bottomRight" state="frozen"/>
      <selection pane="topRight"/>
      <selection pane="bottomLeft"/>
      <selection pane="bottomRight"/>
    </sheetView>
  </sheetViews>
  <sheetFormatPr defaultColWidth="10.90625" defaultRowHeight="12.5"/>
  <cols>
    <col min="1" max="1" width="15" style="2804" hidden="1" customWidth="1"/>
    <col min="2" max="2" width="75.6328125" customWidth="1"/>
    <col min="3" max="5" width="10.7265625" customWidth="1"/>
    <col min="6" max="6" width="2.7265625" customWidth="1"/>
    <col min="7" max="9" width="10.7265625" customWidth="1"/>
    <col min="10" max="10" width="2.7265625" customWidth="1"/>
    <col min="11" max="13" width="10.7265625" customWidth="1"/>
    <col min="14" max="14" width="2.7265625" customWidth="1"/>
    <col min="15" max="17" width="10.7265625" customWidth="1"/>
    <col min="18" max="18" width="2.7265625" customWidth="1"/>
    <col min="19" max="21" width="10.7265625" customWidth="1"/>
    <col min="22" max="22" width="2.7265625" customWidth="1"/>
    <col min="23" max="26" width="10.7265625" customWidth="1"/>
  </cols>
  <sheetData>
    <row r="1" spans="2:26">
      <c r="B1" s="2" t="str">
        <f>HYPERLINK("#'Contents'!A1", "Back to contents")</f>
        <v>Back to contents</v>
      </c>
    </row>
    <row r="2" spans="2:26" ht="22.5">
      <c r="B2" s="11" t="s">
        <v>655</v>
      </c>
    </row>
    <row r="3" spans="2:26" ht="13">
      <c r="B3" s="12" t="s">
        <v>7</v>
      </c>
    </row>
    <row r="4" spans="2:26" ht="13">
      <c r="B4" s="10"/>
      <c r="C4" s="10"/>
      <c r="D4" s="10"/>
      <c r="E4" s="10"/>
      <c r="F4" s="10"/>
      <c r="G4" s="10"/>
      <c r="H4" s="10"/>
      <c r="I4" s="10"/>
      <c r="J4" s="10"/>
      <c r="K4" s="10"/>
      <c r="L4" s="10"/>
      <c r="M4" s="10"/>
      <c r="N4" s="10"/>
      <c r="O4" s="10"/>
      <c r="P4" s="10"/>
      <c r="Q4" s="10"/>
      <c r="R4" s="10"/>
      <c r="S4" s="10"/>
      <c r="T4" s="10"/>
      <c r="U4" s="10"/>
      <c r="V4" s="10"/>
      <c r="W4" s="10"/>
      <c r="X4" s="10"/>
      <c r="Y4" s="14" t="s">
        <v>15</v>
      </c>
    </row>
    <row r="5" spans="2:26" ht="30" customHeight="1">
      <c r="C5" s="2849" t="s">
        <v>208</v>
      </c>
      <c r="D5" s="2849"/>
      <c r="E5" s="2849"/>
      <c r="F5" s="2849"/>
      <c r="G5" s="2849"/>
      <c r="H5" s="2849"/>
      <c r="I5" s="2857"/>
      <c r="K5" s="2849" t="s">
        <v>209</v>
      </c>
      <c r="L5" s="2849"/>
      <c r="M5" s="2849"/>
      <c r="N5" s="2849"/>
      <c r="O5" s="2849"/>
      <c r="P5" s="2849"/>
      <c r="Q5" s="2857"/>
      <c r="S5" s="2849" t="s">
        <v>7</v>
      </c>
      <c r="T5" s="2849"/>
      <c r="U5" s="2849"/>
      <c r="V5" s="2849"/>
      <c r="W5" s="2849"/>
      <c r="X5" s="2849"/>
      <c r="Y5" s="2857"/>
    </row>
    <row r="6" spans="2:26" ht="15" customHeight="1">
      <c r="C6" s="2849" t="s">
        <v>5</v>
      </c>
      <c r="D6" s="2849"/>
      <c r="E6" s="2849"/>
      <c r="G6" s="2849" t="s">
        <v>6</v>
      </c>
      <c r="H6" s="2849"/>
      <c r="I6" s="2849"/>
      <c r="K6" s="2849" t="s">
        <v>5</v>
      </c>
      <c r="L6" s="2849"/>
      <c r="M6" s="2849"/>
      <c r="O6" s="2849" t="s">
        <v>6</v>
      </c>
      <c r="P6" s="2849"/>
      <c r="Q6" s="2849"/>
      <c r="S6" s="2849" t="s">
        <v>5</v>
      </c>
      <c r="T6" s="2849"/>
      <c r="U6" s="2849"/>
      <c r="W6" s="2849" t="s">
        <v>6</v>
      </c>
      <c r="X6" s="2849"/>
      <c r="Y6" s="2849"/>
    </row>
    <row r="7" spans="2:26" ht="26">
      <c r="B7" s="16" t="s">
        <v>264</v>
      </c>
      <c r="C7" s="15" t="s">
        <v>4</v>
      </c>
      <c r="D7" s="15" t="s">
        <v>14</v>
      </c>
      <c r="E7" s="15" t="s">
        <v>7</v>
      </c>
      <c r="F7" s="15"/>
      <c r="G7" s="15" t="s">
        <v>4</v>
      </c>
      <c r="H7" s="15" t="s">
        <v>14</v>
      </c>
      <c r="I7" s="15" t="s">
        <v>7</v>
      </c>
      <c r="J7" s="15"/>
      <c r="K7" s="15" t="s">
        <v>4</v>
      </c>
      <c r="L7" s="15" t="s">
        <v>14</v>
      </c>
      <c r="M7" s="15" t="s">
        <v>7</v>
      </c>
      <c r="N7" s="15"/>
      <c r="O7" s="15" t="s">
        <v>4</v>
      </c>
      <c r="P7" s="15" t="s">
        <v>14</v>
      </c>
      <c r="Q7" s="15" t="s">
        <v>7</v>
      </c>
      <c r="R7" s="15"/>
      <c r="S7" s="15" t="s">
        <v>4</v>
      </c>
      <c r="T7" s="15" t="s">
        <v>14</v>
      </c>
      <c r="U7" s="15" t="s">
        <v>7</v>
      </c>
      <c r="V7" s="15"/>
      <c r="W7" s="15" t="s">
        <v>4</v>
      </c>
      <c r="X7" s="15" t="s">
        <v>14</v>
      </c>
      <c r="Y7" s="15" t="s">
        <v>7</v>
      </c>
      <c r="Z7" s="15"/>
    </row>
    <row r="9" spans="2:26" ht="13">
      <c r="B9" s="12" t="s">
        <v>16</v>
      </c>
    </row>
    <row r="11" spans="2:26" ht="13">
      <c r="B11" s="85" t="s">
        <v>549</v>
      </c>
      <c r="C11" s="6"/>
      <c r="D11" s="6"/>
      <c r="E11" s="6"/>
      <c r="F11" s="6"/>
      <c r="G11" s="6"/>
      <c r="H11" s="6"/>
      <c r="I11" s="6"/>
      <c r="J11" s="6"/>
      <c r="K11" s="6"/>
      <c r="L11" s="6"/>
      <c r="M11" s="6"/>
      <c r="N11" s="6"/>
      <c r="O11" s="6"/>
      <c r="P11" s="6"/>
      <c r="Q11" s="6"/>
      <c r="R11" s="6"/>
      <c r="S11" s="6"/>
      <c r="T11" s="6"/>
      <c r="U11" s="6"/>
      <c r="V11" s="6"/>
      <c r="W11" s="6"/>
      <c r="X11" s="6"/>
      <c r="Y11" s="6"/>
      <c r="Z11" s="6"/>
    </row>
    <row r="12" spans="2:26" ht="13">
      <c r="B12" s="86" t="s">
        <v>224</v>
      </c>
      <c r="C12" s="6"/>
      <c r="D12" s="6"/>
      <c r="E12" s="6"/>
      <c r="F12" s="6"/>
      <c r="G12" s="6"/>
      <c r="H12" s="6"/>
      <c r="I12" s="6"/>
      <c r="J12" s="6"/>
      <c r="K12" s="6"/>
      <c r="L12" s="6"/>
      <c r="M12" s="6"/>
      <c r="N12" s="6"/>
      <c r="O12" s="6"/>
      <c r="P12" s="6"/>
      <c r="Q12" s="6"/>
      <c r="R12" s="6"/>
      <c r="S12" s="6"/>
      <c r="T12" s="6"/>
      <c r="U12" s="6"/>
      <c r="V12" s="6"/>
      <c r="W12" s="6"/>
      <c r="X12" s="6"/>
      <c r="Y12" s="6"/>
      <c r="Z12" s="6"/>
    </row>
    <row r="13" spans="2:26">
      <c r="B13" s="87" t="s">
        <v>265</v>
      </c>
      <c r="C13" s="6">
        <v>580</v>
      </c>
      <c r="D13" s="6">
        <v>70</v>
      </c>
      <c r="E13" s="6">
        <v>650</v>
      </c>
      <c r="F13" s="6"/>
      <c r="G13" s="6">
        <v>480</v>
      </c>
      <c r="H13" s="6">
        <v>360</v>
      </c>
      <c r="I13" s="6">
        <v>840</v>
      </c>
      <c r="J13" s="6"/>
      <c r="K13" s="6">
        <v>30</v>
      </c>
      <c r="L13" s="6">
        <v>0</v>
      </c>
      <c r="M13" s="6">
        <v>30</v>
      </c>
      <c r="N13" s="6"/>
      <c r="O13" s="6">
        <v>30</v>
      </c>
      <c r="P13" s="6" t="s">
        <v>40</v>
      </c>
      <c r="Q13" s="6">
        <v>30</v>
      </c>
      <c r="R13" s="6"/>
      <c r="S13" s="6">
        <v>610</v>
      </c>
      <c r="T13" s="6">
        <v>70</v>
      </c>
      <c r="U13" s="6">
        <v>680</v>
      </c>
      <c r="V13" s="6"/>
      <c r="W13" s="6">
        <v>510</v>
      </c>
      <c r="X13" s="6">
        <v>360</v>
      </c>
      <c r="Y13" s="6">
        <v>870</v>
      </c>
      <c r="Z13" s="6"/>
    </row>
    <row r="14" spans="2:26">
      <c r="B14" s="87" t="s">
        <v>266</v>
      </c>
      <c r="C14" s="6">
        <v>310</v>
      </c>
      <c r="D14" s="6">
        <v>40</v>
      </c>
      <c r="E14" s="6">
        <v>350</v>
      </c>
      <c r="F14" s="6"/>
      <c r="G14" s="6">
        <v>410</v>
      </c>
      <c r="H14" s="6">
        <v>320</v>
      </c>
      <c r="I14" s="6">
        <v>730</v>
      </c>
      <c r="J14" s="6"/>
      <c r="K14" s="6">
        <v>20</v>
      </c>
      <c r="L14" s="6">
        <v>0</v>
      </c>
      <c r="M14" s="6">
        <v>20</v>
      </c>
      <c r="N14" s="6"/>
      <c r="O14" s="6">
        <v>20</v>
      </c>
      <c r="P14" s="6" t="s">
        <v>40</v>
      </c>
      <c r="Q14" s="6">
        <v>20</v>
      </c>
      <c r="R14" s="6"/>
      <c r="S14" s="6">
        <v>330</v>
      </c>
      <c r="T14" s="6">
        <v>40</v>
      </c>
      <c r="U14" s="6">
        <v>370</v>
      </c>
      <c r="V14" s="6"/>
      <c r="W14" s="6">
        <v>430</v>
      </c>
      <c r="X14" s="6">
        <v>330</v>
      </c>
      <c r="Y14" s="6">
        <v>750</v>
      </c>
      <c r="Z14" s="6"/>
    </row>
    <row r="15" spans="2:26">
      <c r="B15" s="87" t="s">
        <v>267</v>
      </c>
      <c r="C15" s="6">
        <v>360</v>
      </c>
      <c r="D15" s="6">
        <v>20</v>
      </c>
      <c r="E15" s="6">
        <v>370</v>
      </c>
      <c r="F15" s="6"/>
      <c r="G15" s="6">
        <v>420</v>
      </c>
      <c r="H15" s="6">
        <v>170</v>
      </c>
      <c r="I15" s="6">
        <v>580</v>
      </c>
      <c r="J15" s="6"/>
      <c r="K15" s="6">
        <v>10</v>
      </c>
      <c r="L15" s="6">
        <v>0</v>
      </c>
      <c r="M15" s="6">
        <v>10</v>
      </c>
      <c r="N15" s="6"/>
      <c r="O15" s="6">
        <v>10</v>
      </c>
      <c r="P15" s="6">
        <v>10</v>
      </c>
      <c r="Q15" s="6">
        <v>20</v>
      </c>
      <c r="R15" s="6"/>
      <c r="S15" s="6">
        <v>360</v>
      </c>
      <c r="T15" s="6">
        <v>20</v>
      </c>
      <c r="U15" s="6">
        <v>380</v>
      </c>
      <c r="V15" s="6"/>
      <c r="W15" s="6">
        <v>430</v>
      </c>
      <c r="X15" s="6">
        <v>170</v>
      </c>
      <c r="Y15" s="6">
        <v>600</v>
      </c>
      <c r="Z15" s="6"/>
    </row>
    <row r="16" spans="2:26">
      <c r="B16" s="87" t="s">
        <v>268</v>
      </c>
      <c r="C16" s="6">
        <v>2000</v>
      </c>
      <c r="D16" s="6">
        <v>410</v>
      </c>
      <c r="E16" s="6">
        <v>2410</v>
      </c>
      <c r="F16" s="6"/>
      <c r="G16" s="6">
        <v>1850</v>
      </c>
      <c r="H16" s="6">
        <v>1270</v>
      </c>
      <c r="I16" s="6">
        <v>3120</v>
      </c>
      <c r="J16" s="6"/>
      <c r="K16" s="6">
        <v>30</v>
      </c>
      <c r="L16" s="6" t="s">
        <v>40</v>
      </c>
      <c r="M16" s="6">
        <v>30</v>
      </c>
      <c r="N16" s="6"/>
      <c r="O16" s="6">
        <v>30</v>
      </c>
      <c r="P16" s="6" t="s">
        <v>40</v>
      </c>
      <c r="Q16" s="6">
        <v>30</v>
      </c>
      <c r="R16" s="6"/>
      <c r="S16" s="6">
        <v>2020</v>
      </c>
      <c r="T16" s="6">
        <v>420</v>
      </c>
      <c r="U16" s="6">
        <v>2440</v>
      </c>
      <c r="V16" s="6"/>
      <c r="W16" s="6">
        <v>1880</v>
      </c>
      <c r="X16" s="6">
        <v>1270</v>
      </c>
      <c r="Y16" s="6">
        <v>3150</v>
      </c>
      <c r="Z16" s="6"/>
    </row>
    <row r="17" spans="2:26" ht="13">
      <c r="B17" s="86" t="s">
        <v>225</v>
      </c>
      <c r="C17" s="6"/>
      <c r="D17" s="6"/>
      <c r="E17" s="6"/>
      <c r="F17" s="6"/>
      <c r="G17" s="6"/>
      <c r="H17" s="6"/>
      <c r="I17" s="6"/>
      <c r="J17" s="6"/>
      <c r="K17" s="6"/>
      <c r="L17" s="6"/>
      <c r="M17" s="6"/>
      <c r="N17" s="6"/>
      <c r="O17" s="6"/>
      <c r="P17" s="6"/>
      <c r="Q17" s="6"/>
      <c r="R17" s="6"/>
      <c r="S17" s="6"/>
      <c r="T17" s="6"/>
      <c r="U17" s="6"/>
      <c r="V17" s="6"/>
      <c r="W17" s="6"/>
      <c r="X17" s="6"/>
      <c r="Y17" s="6"/>
      <c r="Z17" s="6"/>
    </row>
    <row r="18" spans="2:26">
      <c r="B18" s="87" t="s">
        <v>269</v>
      </c>
      <c r="C18" s="6">
        <v>120</v>
      </c>
      <c r="D18" s="6">
        <v>20</v>
      </c>
      <c r="E18" s="6">
        <v>140</v>
      </c>
      <c r="F18" s="6"/>
      <c r="G18" s="6">
        <v>140</v>
      </c>
      <c r="H18" s="6">
        <v>110</v>
      </c>
      <c r="I18" s="6">
        <v>250</v>
      </c>
      <c r="J18" s="6"/>
      <c r="K18" s="6">
        <v>10</v>
      </c>
      <c r="L18" s="6">
        <v>0</v>
      </c>
      <c r="M18" s="6">
        <v>10</v>
      </c>
      <c r="N18" s="6"/>
      <c r="O18" s="6">
        <v>10</v>
      </c>
      <c r="P18" s="6" t="s">
        <v>40</v>
      </c>
      <c r="Q18" s="6">
        <v>10</v>
      </c>
      <c r="R18" s="6"/>
      <c r="S18" s="6">
        <v>130</v>
      </c>
      <c r="T18" s="6">
        <v>20</v>
      </c>
      <c r="U18" s="6">
        <v>140</v>
      </c>
      <c r="V18" s="6"/>
      <c r="W18" s="6">
        <v>140</v>
      </c>
      <c r="X18" s="6">
        <v>110</v>
      </c>
      <c r="Y18" s="6">
        <v>250</v>
      </c>
      <c r="Z18" s="6"/>
    </row>
    <row r="19" spans="2:26">
      <c r="B19" s="87" t="s">
        <v>270</v>
      </c>
      <c r="C19" s="6">
        <v>5760</v>
      </c>
      <c r="D19" s="6">
        <v>1010</v>
      </c>
      <c r="E19" s="6">
        <v>6770</v>
      </c>
      <c r="F19" s="6"/>
      <c r="G19" s="6">
        <v>4760</v>
      </c>
      <c r="H19" s="6">
        <v>4180</v>
      </c>
      <c r="I19" s="6">
        <v>8940</v>
      </c>
      <c r="J19" s="6"/>
      <c r="K19" s="6">
        <v>430</v>
      </c>
      <c r="L19" s="6">
        <v>10</v>
      </c>
      <c r="M19" s="6">
        <v>440</v>
      </c>
      <c r="N19" s="6"/>
      <c r="O19" s="6">
        <v>370</v>
      </c>
      <c r="P19" s="6">
        <v>30</v>
      </c>
      <c r="Q19" s="6">
        <v>400</v>
      </c>
      <c r="R19" s="6"/>
      <c r="S19" s="6">
        <v>6190</v>
      </c>
      <c r="T19" s="6">
        <v>1020</v>
      </c>
      <c r="U19" s="6">
        <v>7210</v>
      </c>
      <c r="V19" s="6"/>
      <c r="W19" s="6">
        <v>5130</v>
      </c>
      <c r="X19" s="6">
        <v>4210</v>
      </c>
      <c r="Y19" s="6">
        <v>9330</v>
      </c>
      <c r="Z19" s="6"/>
    </row>
    <row r="20" spans="2:26">
      <c r="B20" s="87" t="s">
        <v>271</v>
      </c>
      <c r="C20">
        <v>1010</v>
      </c>
      <c r="D20">
        <v>330</v>
      </c>
      <c r="E20">
        <v>1340</v>
      </c>
      <c r="G20">
        <v>1130</v>
      </c>
      <c r="H20">
        <v>1940</v>
      </c>
      <c r="I20">
        <v>3070</v>
      </c>
      <c r="K20">
        <v>10</v>
      </c>
      <c r="L20">
        <v>0</v>
      </c>
      <c r="M20">
        <v>10</v>
      </c>
      <c r="O20">
        <v>10</v>
      </c>
      <c r="P20">
        <v>10</v>
      </c>
      <c r="Q20">
        <v>20</v>
      </c>
      <c r="S20">
        <v>1010</v>
      </c>
      <c r="T20">
        <v>330</v>
      </c>
      <c r="U20">
        <v>1340</v>
      </c>
      <c r="W20">
        <v>1140</v>
      </c>
      <c r="X20">
        <v>1940</v>
      </c>
      <c r="Y20">
        <v>3090</v>
      </c>
    </row>
    <row r="21" spans="2:26">
      <c r="B21" s="87"/>
    </row>
    <row r="22" spans="2:26" ht="13">
      <c r="B22" s="85" t="s">
        <v>550</v>
      </c>
      <c r="C22" s="6"/>
      <c r="D22" s="6"/>
      <c r="E22" s="6"/>
      <c r="F22" s="6"/>
      <c r="G22" s="6"/>
      <c r="H22" s="6"/>
      <c r="I22" s="6"/>
      <c r="J22" s="6"/>
      <c r="K22" s="6"/>
      <c r="L22" s="6"/>
      <c r="M22" s="6"/>
      <c r="N22" s="6"/>
      <c r="O22" s="6"/>
      <c r="P22" s="6"/>
      <c r="Q22" s="6"/>
      <c r="R22" s="6"/>
      <c r="S22" s="6"/>
      <c r="T22" s="6"/>
      <c r="U22" s="6"/>
      <c r="V22" s="6"/>
      <c r="W22" s="6"/>
      <c r="X22" s="6"/>
      <c r="Y22" s="6"/>
      <c r="Z22" s="6"/>
    </row>
    <row r="23" spans="2:26" ht="13">
      <c r="B23" s="86" t="s">
        <v>226</v>
      </c>
      <c r="C23" s="6"/>
      <c r="D23" s="6"/>
      <c r="E23" s="6"/>
      <c r="F23" s="6"/>
      <c r="G23" s="6"/>
      <c r="H23" s="6"/>
      <c r="I23" s="6"/>
      <c r="J23" s="6"/>
      <c r="K23" s="6"/>
      <c r="L23" s="6"/>
      <c r="M23" s="6"/>
      <c r="N23" s="6"/>
      <c r="O23" s="6"/>
      <c r="P23" s="6"/>
      <c r="Q23" s="6"/>
      <c r="R23" s="6"/>
      <c r="S23" s="6"/>
      <c r="T23" s="6"/>
      <c r="U23" s="6"/>
      <c r="V23" s="6"/>
      <c r="W23" s="6"/>
      <c r="X23" s="6"/>
      <c r="Y23" s="6"/>
      <c r="Z23" s="6"/>
    </row>
    <row r="24" spans="2:26">
      <c r="B24" s="87" t="s">
        <v>272</v>
      </c>
      <c r="C24" s="6">
        <v>440</v>
      </c>
      <c r="D24" s="6">
        <v>30</v>
      </c>
      <c r="E24" s="6">
        <v>470</v>
      </c>
      <c r="F24" s="6"/>
      <c r="G24" s="6">
        <v>330</v>
      </c>
      <c r="H24" s="6">
        <v>300</v>
      </c>
      <c r="I24" s="6">
        <v>640</v>
      </c>
      <c r="J24" s="6"/>
      <c r="K24" s="6">
        <v>30</v>
      </c>
      <c r="L24" s="6" t="s">
        <v>40</v>
      </c>
      <c r="M24" s="6">
        <v>30</v>
      </c>
      <c r="N24" s="6"/>
      <c r="O24" s="6">
        <v>60</v>
      </c>
      <c r="P24" s="6">
        <v>10</v>
      </c>
      <c r="Q24" s="6">
        <v>60</v>
      </c>
      <c r="R24" s="6"/>
      <c r="S24" s="6">
        <v>470</v>
      </c>
      <c r="T24" s="6">
        <v>30</v>
      </c>
      <c r="U24" s="6">
        <v>500</v>
      </c>
      <c r="V24" s="6"/>
      <c r="W24" s="6">
        <v>390</v>
      </c>
      <c r="X24" s="6">
        <v>310</v>
      </c>
      <c r="Y24" s="6">
        <v>700</v>
      </c>
      <c r="Z24" s="6"/>
    </row>
    <row r="25" spans="2:26">
      <c r="B25" s="87" t="s">
        <v>273</v>
      </c>
      <c r="C25" s="6">
        <v>350</v>
      </c>
      <c r="D25" s="6">
        <v>30</v>
      </c>
      <c r="E25" s="6">
        <v>380</v>
      </c>
      <c r="F25" s="6"/>
      <c r="G25" s="6">
        <v>310</v>
      </c>
      <c r="H25" s="6">
        <v>220</v>
      </c>
      <c r="I25" s="6">
        <v>530</v>
      </c>
      <c r="J25" s="6"/>
      <c r="K25" s="6">
        <v>10</v>
      </c>
      <c r="L25" s="6" t="s">
        <v>40</v>
      </c>
      <c r="M25" s="6">
        <v>10</v>
      </c>
      <c r="N25" s="6"/>
      <c r="O25" s="6">
        <v>10</v>
      </c>
      <c r="P25" s="6">
        <v>0</v>
      </c>
      <c r="Q25" s="6">
        <v>10</v>
      </c>
      <c r="R25" s="6"/>
      <c r="S25" s="6">
        <v>360</v>
      </c>
      <c r="T25" s="6">
        <v>40</v>
      </c>
      <c r="U25" s="6">
        <v>400</v>
      </c>
      <c r="V25" s="6"/>
      <c r="W25" s="6">
        <v>320</v>
      </c>
      <c r="X25" s="6">
        <v>220</v>
      </c>
      <c r="Y25" s="6">
        <v>540</v>
      </c>
      <c r="Z25" s="6"/>
    </row>
    <row r="26" spans="2:26" ht="13">
      <c r="B26" s="86" t="s">
        <v>227</v>
      </c>
      <c r="C26" s="6"/>
      <c r="D26" s="6"/>
      <c r="E26" s="6"/>
      <c r="F26" s="6"/>
      <c r="G26" s="6"/>
      <c r="H26" s="6"/>
      <c r="I26" s="6"/>
      <c r="J26" s="6"/>
      <c r="K26" s="6"/>
      <c r="L26" s="6"/>
      <c r="M26" s="6"/>
      <c r="N26" s="6"/>
      <c r="O26" s="6"/>
      <c r="P26" s="6"/>
      <c r="Q26" s="6"/>
      <c r="R26" s="6"/>
      <c r="S26" s="6"/>
      <c r="T26" s="6"/>
      <c r="U26" s="6"/>
      <c r="V26" s="6"/>
      <c r="W26" s="6"/>
      <c r="X26" s="6"/>
      <c r="Y26" s="6"/>
      <c r="Z26" s="6"/>
    </row>
    <row r="27" spans="2:26">
      <c r="B27" s="87" t="s">
        <v>274</v>
      </c>
      <c r="C27" s="6">
        <v>3800</v>
      </c>
      <c r="D27" s="6">
        <v>340</v>
      </c>
      <c r="E27" s="6">
        <v>4140</v>
      </c>
      <c r="F27" s="6"/>
      <c r="G27" s="6">
        <v>3390</v>
      </c>
      <c r="H27" s="6">
        <v>1120</v>
      </c>
      <c r="I27" s="6">
        <v>4510</v>
      </c>
      <c r="J27" s="6"/>
      <c r="K27" s="6">
        <v>120</v>
      </c>
      <c r="L27" s="6">
        <v>10</v>
      </c>
      <c r="M27" s="6">
        <v>130</v>
      </c>
      <c r="N27" s="6"/>
      <c r="O27" s="6">
        <v>170</v>
      </c>
      <c r="P27" s="6">
        <v>30</v>
      </c>
      <c r="Q27" s="6">
        <v>200</v>
      </c>
      <c r="R27" s="6"/>
      <c r="S27" s="6">
        <v>3920</v>
      </c>
      <c r="T27" s="6">
        <v>350</v>
      </c>
      <c r="U27" s="6">
        <v>4280</v>
      </c>
      <c r="V27" s="6"/>
      <c r="W27" s="6">
        <v>3560</v>
      </c>
      <c r="X27" s="6">
        <v>1150</v>
      </c>
      <c r="Y27" s="6">
        <v>4710</v>
      </c>
      <c r="Z27" s="6"/>
    </row>
    <row r="28" spans="2:26">
      <c r="B28" s="87" t="s">
        <v>275</v>
      </c>
      <c r="C28" s="6">
        <v>2720</v>
      </c>
      <c r="D28" s="6">
        <v>280</v>
      </c>
      <c r="E28" s="6">
        <v>3000</v>
      </c>
      <c r="F28" s="6"/>
      <c r="G28" s="6">
        <v>2160</v>
      </c>
      <c r="H28" s="6">
        <v>890</v>
      </c>
      <c r="I28" s="6">
        <v>3050</v>
      </c>
      <c r="J28" s="6"/>
      <c r="K28" s="6">
        <v>50</v>
      </c>
      <c r="L28" s="6" t="s">
        <v>40</v>
      </c>
      <c r="M28" s="6">
        <v>60</v>
      </c>
      <c r="N28" s="6"/>
      <c r="O28" s="6">
        <v>40</v>
      </c>
      <c r="P28" s="6" t="s">
        <v>40</v>
      </c>
      <c r="Q28" s="6">
        <v>50</v>
      </c>
      <c r="R28" s="6"/>
      <c r="S28" s="6">
        <v>2770</v>
      </c>
      <c r="T28" s="6">
        <v>280</v>
      </c>
      <c r="U28" s="6">
        <v>3050</v>
      </c>
      <c r="V28" s="6"/>
      <c r="W28" s="6">
        <v>2200</v>
      </c>
      <c r="X28" s="6">
        <v>890</v>
      </c>
      <c r="Y28" s="6">
        <v>3090</v>
      </c>
      <c r="Z28" s="6"/>
    </row>
    <row r="29" spans="2:26">
      <c r="B29" s="87" t="s">
        <v>276</v>
      </c>
      <c r="C29" s="6">
        <v>400</v>
      </c>
      <c r="D29" s="6">
        <v>50</v>
      </c>
      <c r="E29" s="6">
        <v>450</v>
      </c>
      <c r="F29" s="6"/>
      <c r="G29" s="6">
        <v>470</v>
      </c>
      <c r="H29" s="6">
        <v>330</v>
      </c>
      <c r="I29" s="6">
        <v>800</v>
      </c>
      <c r="J29" s="6"/>
      <c r="K29" s="6">
        <v>70</v>
      </c>
      <c r="L29" s="6" t="s">
        <v>40</v>
      </c>
      <c r="M29" s="6">
        <v>70</v>
      </c>
      <c r="N29" s="6"/>
      <c r="O29" s="6">
        <v>70</v>
      </c>
      <c r="P29" s="6" t="s">
        <v>40</v>
      </c>
      <c r="Q29" s="6">
        <v>70</v>
      </c>
      <c r="R29" s="6"/>
      <c r="S29" s="6">
        <v>470</v>
      </c>
      <c r="T29" s="6">
        <v>50</v>
      </c>
      <c r="U29" s="6">
        <v>520</v>
      </c>
      <c r="V29" s="6"/>
      <c r="W29" s="6">
        <v>540</v>
      </c>
      <c r="X29" s="6">
        <v>330</v>
      </c>
      <c r="Y29" s="6">
        <v>870</v>
      </c>
      <c r="Z29" s="6"/>
    </row>
    <row r="30" spans="2:26">
      <c r="B30" s="87" t="s">
        <v>277</v>
      </c>
      <c r="C30" s="6">
        <v>500</v>
      </c>
      <c r="D30" s="6">
        <v>90</v>
      </c>
      <c r="E30" s="6">
        <v>590</v>
      </c>
      <c r="F30" s="6"/>
      <c r="G30" s="6">
        <v>670</v>
      </c>
      <c r="H30" s="6">
        <v>600</v>
      </c>
      <c r="I30" s="6">
        <v>1270</v>
      </c>
      <c r="J30" s="6"/>
      <c r="K30" s="6">
        <v>60</v>
      </c>
      <c r="L30" s="6">
        <v>0</v>
      </c>
      <c r="M30" s="6">
        <v>60</v>
      </c>
      <c r="N30" s="6"/>
      <c r="O30" s="6">
        <v>60</v>
      </c>
      <c r="P30" s="6" t="s">
        <v>40</v>
      </c>
      <c r="Q30" s="6">
        <v>70</v>
      </c>
      <c r="R30" s="6"/>
      <c r="S30" s="6">
        <v>560</v>
      </c>
      <c r="T30" s="6">
        <v>90</v>
      </c>
      <c r="U30" s="6">
        <v>650</v>
      </c>
      <c r="V30" s="6"/>
      <c r="W30" s="6">
        <v>730</v>
      </c>
      <c r="X30" s="6">
        <v>600</v>
      </c>
      <c r="Y30" s="6">
        <v>1340</v>
      </c>
      <c r="Z30" s="6"/>
    </row>
    <row r="31" spans="2:26">
      <c r="B31" s="87" t="s">
        <v>278</v>
      </c>
      <c r="C31" s="6">
        <v>390</v>
      </c>
      <c r="D31" s="6">
        <v>50</v>
      </c>
      <c r="E31" s="6">
        <v>440</v>
      </c>
      <c r="F31" s="6"/>
      <c r="G31" s="6">
        <v>490</v>
      </c>
      <c r="H31" s="6">
        <v>200</v>
      </c>
      <c r="I31" s="6">
        <v>690</v>
      </c>
      <c r="J31" s="6"/>
      <c r="K31" s="6">
        <v>30</v>
      </c>
      <c r="L31" s="6">
        <v>0</v>
      </c>
      <c r="M31" s="6">
        <v>30</v>
      </c>
      <c r="N31" s="6"/>
      <c r="O31" s="6">
        <v>50</v>
      </c>
      <c r="P31" s="6">
        <v>10</v>
      </c>
      <c r="Q31" s="6">
        <v>60</v>
      </c>
      <c r="R31" s="6"/>
      <c r="S31" s="6">
        <v>420</v>
      </c>
      <c r="T31" s="6">
        <v>50</v>
      </c>
      <c r="U31" s="6">
        <v>470</v>
      </c>
      <c r="V31" s="6"/>
      <c r="W31" s="6">
        <v>540</v>
      </c>
      <c r="X31" s="6">
        <v>200</v>
      </c>
      <c r="Y31" s="6">
        <v>740</v>
      </c>
      <c r="Z31" s="6"/>
    </row>
    <row r="32" spans="2:26" ht="13">
      <c r="B32" s="86" t="s">
        <v>228</v>
      </c>
      <c r="C32" s="6"/>
      <c r="D32" s="6"/>
      <c r="E32" s="6"/>
      <c r="F32" s="6"/>
      <c r="G32" s="6"/>
      <c r="H32" s="6"/>
      <c r="I32" s="6"/>
      <c r="J32" s="6"/>
      <c r="K32" s="6"/>
      <c r="L32" s="6"/>
      <c r="M32" s="6"/>
      <c r="N32" s="6"/>
      <c r="O32" s="6"/>
      <c r="P32" s="6"/>
      <c r="Q32" s="6"/>
      <c r="R32" s="6"/>
      <c r="S32" s="6"/>
      <c r="T32" s="6"/>
      <c r="U32" s="6"/>
      <c r="V32" s="6"/>
      <c r="W32" s="6"/>
      <c r="X32" s="6"/>
      <c r="Y32" s="6"/>
      <c r="Z32" s="6"/>
    </row>
    <row r="33" spans="2:26">
      <c r="B33" s="87" t="s">
        <v>279</v>
      </c>
      <c r="C33" s="6">
        <v>160</v>
      </c>
      <c r="D33" s="6">
        <v>30</v>
      </c>
      <c r="E33" s="6">
        <v>190</v>
      </c>
      <c r="F33" s="6"/>
      <c r="G33" s="6">
        <v>150</v>
      </c>
      <c r="H33" s="6">
        <v>140</v>
      </c>
      <c r="I33" s="6">
        <v>290</v>
      </c>
      <c r="J33" s="6"/>
      <c r="K33" s="6">
        <v>10</v>
      </c>
      <c r="L33" s="6">
        <v>0</v>
      </c>
      <c r="M33" s="6">
        <v>10</v>
      </c>
      <c r="N33" s="6"/>
      <c r="O33" s="6">
        <v>10</v>
      </c>
      <c r="P33" s="6" t="s">
        <v>40</v>
      </c>
      <c r="Q33" s="6">
        <v>10</v>
      </c>
      <c r="R33" s="6"/>
      <c r="S33" s="6">
        <v>170</v>
      </c>
      <c r="T33" s="6">
        <v>30</v>
      </c>
      <c r="U33" s="6">
        <v>200</v>
      </c>
      <c r="V33" s="6"/>
      <c r="W33" s="6">
        <v>160</v>
      </c>
      <c r="X33" s="6">
        <v>140</v>
      </c>
      <c r="Y33" s="6">
        <v>300</v>
      </c>
      <c r="Z33" s="6"/>
    </row>
    <row r="34" spans="2:26">
      <c r="B34" s="87" t="s">
        <v>280</v>
      </c>
      <c r="C34" s="6">
        <v>1400</v>
      </c>
      <c r="D34" s="6">
        <v>280</v>
      </c>
      <c r="E34" s="6">
        <v>1680</v>
      </c>
      <c r="F34" s="6"/>
      <c r="G34" s="6">
        <v>1490</v>
      </c>
      <c r="H34" s="6">
        <v>1510</v>
      </c>
      <c r="I34" s="6">
        <v>3000</v>
      </c>
      <c r="J34" s="6"/>
      <c r="K34" s="6">
        <v>250</v>
      </c>
      <c r="L34" s="6" t="s">
        <v>40</v>
      </c>
      <c r="M34" s="6">
        <v>250</v>
      </c>
      <c r="N34" s="6"/>
      <c r="O34" s="6">
        <v>210</v>
      </c>
      <c r="P34" s="6">
        <v>10</v>
      </c>
      <c r="Q34" s="6">
        <v>210</v>
      </c>
      <c r="R34" s="6"/>
      <c r="S34" s="6">
        <v>1640</v>
      </c>
      <c r="T34" s="6">
        <v>280</v>
      </c>
      <c r="U34" s="6">
        <v>1930</v>
      </c>
      <c r="V34" s="6"/>
      <c r="W34" s="6">
        <v>1700</v>
      </c>
      <c r="X34" s="6">
        <v>1520</v>
      </c>
      <c r="Y34" s="6">
        <v>3220</v>
      </c>
      <c r="Z34" s="6"/>
    </row>
    <row r="35" spans="2:26">
      <c r="B35" s="87" t="s">
        <v>281</v>
      </c>
      <c r="C35" s="6">
        <v>370</v>
      </c>
      <c r="D35" s="6">
        <v>50</v>
      </c>
      <c r="E35" s="6">
        <v>410</v>
      </c>
      <c r="F35" s="6"/>
      <c r="G35" s="6">
        <v>350</v>
      </c>
      <c r="H35" s="6">
        <v>210</v>
      </c>
      <c r="I35" s="6">
        <v>560</v>
      </c>
      <c r="J35" s="6"/>
      <c r="K35" s="6">
        <v>40</v>
      </c>
      <c r="L35" s="6">
        <v>0</v>
      </c>
      <c r="M35" s="6">
        <v>40</v>
      </c>
      <c r="N35" s="6"/>
      <c r="O35" s="6">
        <v>50</v>
      </c>
      <c r="P35" s="6" t="s">
        <v>40</v>
      </c>
      <c r="Q35" s="6">
        <v>50</v>
      </c>
      <c r="R35" s="6"/>
      <c r="S35" s="6">
        <v>410</v>
      </c>
      <c r="T35" s="6">
        <v>50</v>
      </c>
      <c r="U35" s="6">
        <v>450</v>
      </c>
      <c r="V35" s="6"/>
      <c r="W35" s="6">
        <v>400</v>
      </c>
      <c r="X35" s="6">
        <v>210</v>
      </c>
      <c r="Y35" s="6">
        <v>600</v>
      </c>
      <c r="Z35" s="6"/>
    </row>
    <row r="36" spans="2:26">
      <c r="B36" s="87" t="s">
        <v>282</v>
      </c>
      <c r="C36" s="6">
        <v>1910</v>
      </c>
      <c r="D36" s="6">
        <v>450</v>
      </c>
      <c r="E36" s="6">
        <v>2360</v>
      </c>
      <c r="F36" s="6"/>
      <c r="G36" s="6">
        <v>1660</v>
      </c>
      <c r="H36" s="6">
        <v>1480</v>
      </c>
      <c r="I36" s="6">
        <v>3140</v>
      </c>
      <c r="J36" s="6"/>
      <c r="K36" s="6">
        <v>40</v>
      </c>
      <c r="L36" s="6" t="s">
        <v>40</v>
      </c>
      <c r="M36" s="6">
        <v>40</v>
      </c>
      <c r="N36" s="6"/>
      <c r="O36" s="6">
        <v>60</v>
      </c>
      <c r="P36" s="6">
        <v>10</v>
      </c>
      <c r="Q36" s="6">
        <v>70</v>
      </c>
      <c r="R36" s="6"/>
      <c r="S36" s="6">
        <v>1950</v>
      </c>
      <c r="T36" s="6">
        <v>450</v>
      </c>
      <c r="U36" s="6">
        <v>2400</v>
      </c>
      <c r="V36" s="6"/>
      <c r="W36" s="6">
        <v>1720</v>
      </c>
      <c r="X36" s="6">
        <v>1490</v>
      </c>
      <c r="Y36" s="6">
        <v>3210</v>
      </c>
      <c r="Z36" s="6"/>
    </row>
    <row r="37" spans="2:26">
      <c r="B37" s="87" t="s">
        <v>283</v>
      </c>
      <c r="C37" s="6">
        <v>130</v>
      </c>
      <c r="D37" s="6">
        <v>20</v>
      </c>
      <c r="E37" s="6">
        <v>150</v>
      </c>
      <c r="F37" s="6"/>
      <c r="G37" s="6">
        <v>170</v>
      </c>
      <c r="H37" s="6">
        <v>130</v>
      </c>
      <c r="I37" s="6">
        <v>300</v>
      </c>
      <c r="J37" s="6"/>
      <c r="K37" s="6">
        <v>10</v>
      </c>
      <c r="L37" s="6">
        <v>0</v>
      </c>
      <c r="M37" s="6">
        <v>10</v>
      </c>
      <c r="N37" s="6"/>
      <c r="O37" s="6">
        <v>10</v>
      </c>
      <c r="P37" s="6">
        <v>10</v>
      </c>
      <c r="Q37" s="6">
        <v>20</v>
      </c>
      <c r="R37" s="6"/>
      <c r="S37" s="6">
        <v>140</v>
      </c>
      <c r="T37" s="6">
        <v>20</v>
      </c>
      <c r="U37" s="6">
        <v>160</v>
      </c>
      <c r="V37" s="6"/>
      <c r="W37" s="6">
        <v>180</v>
      </c>
      <c r="X37" s="6">
        <v>140</v>
      </c>
      <c r="Y37" s="6">
        <v>320</v>
      </c>
      <c r="Z37" s="6"/>
    </row>
    <row r="38" spans="2:26">
      <c r="B38" s="87" t="s">
        <v>284</v>
      </c>
      <c r="C38" s="6">
        <v>600</v>
      </c>
      <c r="D38" s="6">
        <v>100</v>
      </c>
      <c r="E38" s="6">
        <v>700</v>
      </c>
      <c r="F38" s="6"/>
      <c r="G38" s="6">
        <v>490</v>
      </c>
      <c r="H38" s="6">
        <v>140</v>
      </c>
      <c r="I38" s="6">
        <v>630</v>
      </c>
      <c r="J38" s="6"/>
      <c r="K38" s="6" t="s">
        <v>40</v>
      </c>
      <c r="L38" s="6">
        <v>0</v>
      </c>
      <c r="M38" s="6" t="s">
        <v>40</v>
      </c>
      <c r="N38" s="6"/>
      <c r="O38" s="6" t="s">
        <v>40</v>
      </c>
      <c r="P38" s="6">
        <v>0</v>
      </c>
      <c r="Q38" s="6" t="s">
        <v>40</v>
      </c>
      <c r="R38" s="6"/>
      <c r="S38" s="6">
        <v>600</v>
      </c>
      <c r="T38" s="6">
        <v>100</v>
      </c>
      <c r="U38" s="6">
        <v>700</v>
      </c>
      <c r="V38" s="6"/>
      <c r="W38" s="6">
        <v>490</v>
      </c>
      <c r="X38" s="6">
        <v>140</v>
      </c>
      <c r="Y38" s="6">
        <v>630</v>
      </c>
      <c r="Z38" s="6"/>
    </row>
    <row r="39" spans="2:26" ht="13">
      <c r="B39" s="86" t="s">
        <v>229</v>
      </c>
      <c r="C39" s="6"/>
      <c r="D39" s="6"/>
      <c r="E39" s="6"/>
      <c r="F39" s="6"/>
      <c r="G39" s="6"/>
      <c r="H39" s="6"/>
      <c r="I39" s="6"/>
      <c r="J39" s="6"/>
      <c r="K39" s="6"/>
      <c r="L39" s="6"/>
      <c r="M39" s="6"/>
      <c r="N39" s="6"/>
      <c r="O39" s="6"/>
      <c r="P39" s="6"/>
      <c r="Q39" s="6"/>
      <c r="R39" s="6"/>
      <c r="S39" s="6"/>
      <c r="T39" s="6"/>
      <c r="U39" s="6"/>
      <c r="V39" s="6"/>
      <c r="W39" s="6"/>
      <c r="X39" s="6"/>
      <c r="Y39" s="6"/>
      <c r="Z39" s="6"/>
    </row>
    <row r="40" spans="2:26">
      <c r="B40" s="87" t="s">
        <v>285</v>
      </c>
      <c r="C40" s="6">
        <v>1180</v>
      </c>
      <c r="D40" s="6">
        <v>80</v>
      </c>
      <c r="E40" s="6">
        <v>1260</v>
      </c>
      <c r="F40" s="6"/>
      <c r="G40" s="6">
        <v>1070</v>
      </c>
      <c r="H40" s="6">
        <v>340</v>
      </c>
      <c r="I40" s="6">
        <v>1410</v>
      </c>
      <c r="J40" s="6"/>
      <c r="K40" s="6">
        <v>10</v>
      </c>
      <c r="L40" s="6">
        <v>0</v>
      </c>
      <c r="M40" s="6">
        <v>10</v>
      </c>
      <c r="N40" s="6"/>
      <c r="O40" s="6">
        <v>20</v>
      </c>
      <c r="P40" s="6" t="s">
        <v>40</v>
      </c>
      <c r="Q40" s="6">
        <v>20</v>
      </c>
      <c r="R40" s="6"/>
      <c r="S40" s="6">
        <v>1180</v>
      </c>
      <c r="T40" s="6">
        <v>80</v>
      </c>
      <c r="U40" s="6">
        <v>1260</v>
      </c>
      <c r="V40" s="6"/>
      <c r="W40" s="6">
        <v>1090</v>
      </c>
      <c r="X40" s="6">
        <v>340</v>
      </c>
      <c r="Y40" s="6">
        <v>1430</v>
      </c>
      <c r="Z40" s="6"/>
    </row>
    <row r="41" spans="2:26">
      <c r="B41" s="87" t="s">
        <v>286</v>
      </c>
      <c r="C41" s="6">
        <v>240</v>
      </c>
      <c r="D41" s="6">
        <v>30</v>
      </c>
      <c r="E41" s="6">
        <v>270</v>
      </c>
      <c r="F41" s="6"/>
      <c r="G41" s="6">
        <v>320</v>
      </c>
      <c r="H41" s="6">
        <v>120</v>
      </c>
      <c r="I41" s="6">
        <v>440</v>
      </c>
      <c r="J41" s="6"/>
      <c r="K41" s="6">
        <v>10</v>
      </c>
      <c r="L41" s="6" t="s">
        <v>40</v>
      </c>
      <c r="M41" s="6">
        <v>20</v>
      </c>
      <c r="N41" s="6"/>
      <c r="O41" s="6">
        <v>30</v>
      </c>
      <c r="P41" s="6" t="s">
        <v>40</v>
      </c>
      <c r="Q41" s="6">
        <v>30</v>
      </c>
      <c r="R41" s="6"/>
      <c r="S41" s="6">
        <v>260</v>
      </c>
      <c r="T41" s="6">
        <v>30</v>
      </c>
      <c r="U41" s="6">
        <v>290</v>
      </c>
      <c r="V41" s="6"/>
      <c r="W41" s="6">
        <v>350</v>
      </c>
      <c r="X41" s="6">
        <v>120</v>
      </c>
      <c r="Y41" s="6">
        <v>470</v>
      </c>
      <c r="Z41" s="6"/>
    </row>
    <row r="42" spans="2:26">
      <c r="B42" s="87" t="s">
        <v>287</v>
      </c>
      <c r="C42" s="6">
        <v>90</v>
      </c>
      <c r="D42" s="6">
        <v>20</v>
      </c>
      <c r="E42" s="6">
        <v>110</v>
      </c>
      <c r="F42" s="6"/>
      <c r="G42" s="6">
        <v>140</v>
      </c>
      <c r="H42" s="6">
        <v>90</v>
      </c>
      <c r="I42" s="6">
        <v>240</v>
      </c>
      <c r="J42" s="6"/>
      <c r="K42" s="6">
        <v>60</v>
      </c>
      <c r="L42" s="6">
        <v>0</v>
      </c>
      <c r="M42" s="6">
        <v>60</v>
      </c>
      <c r="N42" s="6"/>
      <c r="O42" s="6">
        <v>50</v>
      </c>
      <c r="P42" s="6">
        <v>0</v>
      </c>
      <c r="Q42" s="6">
        <v>50</v>
      </c>
      <c r="R42" s="6"/>
      <c r="S42" s="6">
        <v>150</v>
      </c>
      <c r="T42" s="6">
        <v>20</v>
      </c>
      <c r="U42" s="6">
        <v>170</v>
      </c>
      <c r="V42" s="6"/>
      <c r="W42" s="6">
        <v>190</v>
      </c>
      <c r="X42" s="6">
        <v>90</v>
      </c>
      <c r="Y42" s="6">
        <v>290</v>
      </c>
      <c r="Z42" s="6"/>
    </row>
    <row r="43" spans="2:26" ht="13">
      <c r="B43" s="86" t="s">
        <v>230</v>
      </c>
      <c r="C43" s="6"/>
      <c r="D43" s="6"/>
      <c r="E43" s="6"/>
      <c r="F43" s="6"/>
      <c r="G43" s="6"/>
      <c r="H43" s="6"/>
      <c r="I43" s="6"/>
      <c r="J43" s="6"/>
      <c r="K43" s="6"/>
      <c r="L43" s="6"/>
      <c r="M43" s="6"/>
      <c r="N43" s="6"/>
      <c r="O43" s="6"/>
      <c r="P43" s="6"/>
      <c r="Q43" s="6"/>
      <c r="R43" s="6"/>
      <c r="S43" s="6"/>
      <c r="T43" s="6"/>
      <c r="U43" s="6"/>
      <c r="V43" s="6"/>
      <c r="W43" s="6"/>
      <c r="X43" s="6"/>
      <c r="Y43" s="6"/>
      <c r="Z43" s="6"/>
    </row>
    <row r="44" spans="2:26">
      <c r="B44" s="87" t="s">
        <v>288</v>
      </c>
      <c r="C44" s="6">
        <v>230</v>
      </c>
      <c r="D44" s="6">
        <v>40</v>
      </c>
      <c r="E44" s="6">
        <v>270</v>
      </c>
      <c r="F44" s="6"/>
      <c r="G44" s="6">
        <v>310</v>
      </c>
      <c r="H44" s="6">
        <v>350</v>
      </c>
      <c r="I44" s="6">
        <v>660</v>
      </c>
      <c r="J44" s="6"/>
      <c r="K44" s="6">
        <v>40</v>
      </c>
      <c r="L44" s="6">
        <v>0</v>
      </c>
      <c r="M44" s="6">
        <v>40</v>
      </c>
      <c r="N44" s="6"/>
      <c r="O44" s="6">
        <v>70</v>
      </c>
      <c r="P44" s="6" t="s">
        <v>40</v>
      </c>
      <c r="Q44" s="6">
        <v>70</v>
      </c>
      <c r="R44" s="6"/>
      <c r="S44" s="6">
        <v>280</v>
      </c>
      <c r="T44" s="6">
        <v>40</v>
      </c>
      <c r="U44" s="6">
        <v>310</v>
      </c>
      <c r="V44" s="6"/>
      <c r="W44" s="6">
        <v>380</v>
      </c>
      <c r="X44" s="6">
        <v>350</v>
      </c>
      <c r="Y44" s="6">
        <v>730</v>
      </c>
      <c r="Z44" s="6"/>
    </row>
    <row r="45" spans="2:26">
      <c r="B45" s="87" t="s">
        <v>289</v>
      </c>
      <c r="C45" s="6">
        <v>3740</v>
      </c>
      <c r="D45" s="6">
        <v>470</v>
      </c>
      <c r="E45" s="6">
        <v>4210</v>
      </c>
      <c r="F45" s="6"/>
      <c r="G45" s="6">
        <v>3670</v>
      </c>
      <c r="H45" s="6">
        <v>2180</v>
      </c>
      <c r="I45" s="6">
        <v>5850</v>
      </c>
      <c r="J45" s="6"/>
      <c r="K45" s="6">
        <v>50</v>
      </c>
      <c r="L45" s="6">
        <v>10</v>
      </c>
      <c r="M45" s="6">
        <v>60</v>
      </c>
      <c r="N45" s="6"/>
      <c r="O45" s="6">
        <v>90</v>
      </c>
      <c r="P45" s="6">
        <v>20</v>
      </c>
      <c r="Q45" s="6">
        <v>110</v>
      </c>
      <c r="R45" s="6"/>
      <c r="S45" s="6">
        <v>3790</v>
      </c>
      <c r="T45" s="6">
        <v>480</v>
      </c>
      <c r="U45" s="6">
        <v>4270</v>
      </c>
      <c r="V45" s="6"/>
      <c r="W45" s="6">
        <v>3760</v>
      </c>
      <c r="X45" s="6">
        <v>2200</v>
      </c>
      <c r="Y45" s="6">
        <v>5970</v>
      </c>
      <c r="Z45" s="6"/>
    </row>
    <row r="46" spans="2:26">
      <c r="B46" s="87" t="s">
        <v>290</v>
      </c>
      <c r="C46" s="6">
        <v>2200</v>
      </c>
      <c r="D46" s="6">
        <v>300</v>
      </c>
      <c r="E46" s="6">
        <v>2500</v>
      </c>
      <c r="F46" s="6"/>
      <c r="G46" s="6">
        <v>1970</v>
      </c>
      <c r="H46" s="6">
        <v>1480</v>
      </c>
      <c r="I46" s="6">
        <v>3460</v>
      </c>
      <c r="J46" s="6"/>
      <c r="K46" s="6">
        <v>40</v>
      </c>
      <c r="L46" s="6" t="s">
        <v>40</v>
      </c>
      <c r="M46" s="6">
        <v>40</v>
      </c>
      <c r="N46" s="6"/>
      <c r="O46" s="6">
        <v>60</v>
      </c>
      <c r="P46" s="6" t="s">
        <v>40</v>
      </c>
      <c r="Q46" s="6">
        <v>60</v>
      </c>
      <c r="R46" s="6"/>
      <c r="S46" s="6">
        <v>2240</v>
      </c>
      <c r="T46" s="6">
        <v>300</v>
      </c>
      <c r="U46" s="6">
        <v>2540</v>
      </c>
      <c r="V46" s="6"/>
      <c r="W46" s="6">
        <v>2030</v>
      </c>
      <c r="X46" s="6">
        <v>1490</v>
      </c>
      <c r="Y46" s="6">
        <v>3520</v>
      </c>
      <c r="Z46" s="6"/>
    </row>
    <row r="47" spans="2:26">
      <c r="B47" s="87" t="s">
        <v>291</v>
      </c>
      <c r="C47">
        <v>520</v>
      </c>
      <c r="D47">
        <v>130</v>
      </c>
      <c r="E47">
        <v>650</v>
      </c>
      <c r="G47">
        <v>630</v>
      </c>
      <c r="H47">
        <v>810</v>
      </c>
      <c r="I47">
        <v>1430</v>
      </c>
      <c r="K47">
        <v>30</v>
      </c>
      <c r="L47">
        <v>0</v>
      </c>
      <c r="M47">
        <v>30</v>
      </c>
      <c r="O47">
        <v>40</v>
      </c>
      <c r="P47">
        <v>0</v>
      </c>
      <c r="Q47">
        <v>40</v>
      </c>
      <c r="S47">
        <v>550</v>
      </c>
      <c r="T47">
        <v>130</v>
      </c>
      <c r="U47">
        <v>680</v>
      </c>
      <c r="W47">
        <v>660</v>
      </c>
      <c r="X47">
        <v>810</v>
      </c>
      <c r="Y47">
        <v>1470</v>
      </c>
    </row>
    <row r="48" spans="2:26">
      <c r="B48" s="87"/>
    </row>
    <row r="49" spans="2:26" ht="13">
      <c r="B49" s="85" t="s">
        <v>210</v>
      </c>
      <c r="C49" s="6"/>
      <c r="D49" s="6"/>
      <c r="E49" s="6"/>
      <c r="F49" s="6"/>
      <c r="G49" s="6"/>
      <c r="H49" s="6"/>
      <c r="I49" s="6"/>
      <c r="J49" s="6"/>
      <c r="K49" s="6"/>
      <c r="L49" s="6"/>
      <c r="M49" s="6"/>
      <c r="N49" s="6"/>
      <c r="O49" s="6"/>
      <c r="P49" s="6"/>
      <c r="Q49" s="6"/>
      <c r="R49" s="6"/>
      <c r="S49" s="6"/>
      <c r="T49" s="6"/>
      <c r="U49" s="6"/>
      <c r="V49" s="6"/>
      <c r="W49" s="6"/>
      <c r="X49" s="6"/>
      <c r="Y49" s="6"/>
      <c r="Z49" s="6"/>
    </row>
    <row r="50" spans="2:26" ht="13">
      <c r="B50" s="86" t="s">
        <v>231</v>
      </c>
      <c r="C50" s="6"/>
      <c r="D50" s="6"/>
      <c r="E50" s="6"/>
      <c r="F50" s="6"/>
      <c r="G50" s="6"/>
      <c r="H50" s="6"/>
      <c r="I50" s="6"/>
      <c r="J50" s="6"/>
      <c r="K50" s="6"/>
      <c r="L50" s="6"/>
      <c r="M50" s="6"/>
      <c r="N50" s="6"/>
      <c r="O50" s="6"/>
      <c r="P50" s="6"/>
      <c r="Q50" s="6"/>
      <c r="R50" s="6"/>
      <c r="S50" s="6"/>
      <c r="T50" s="6"/>
      <c r="U50" s="6"/>
      <c r="V50" s="6"/>
      <c r="W50" s="6"/>
      <c r="X50" s="6"/>
      <c r="Y50" s="6"/>
      <c r="Z50" s="6"/>
    </row>
    <row r="51" spans="2:26">
      <c r="B51" s="87" t="s">
        <v>292</v>
      </c>
      <c r="C51" s="6">
        <v>740</v>
      </c>
      <c r="D51" s="6">
        <v>140</v>
      </c>
      <c r="E51" s="6">
        <v>890</v>
      </c>
      <c r="F51" s="6"/>
      <c r="G51" s="6">
        <v>570</v>
      </c>
      <c r="H51" s="6">
        <v>480</v>
      </c>
      <c r="I51" s="6">
        <v>1050</v>
      </c>
      <c r="J51" s="6"/>
      <c r="K51" s="6">
        <v>30</v>
      </c>
      <c r="L51" s="6">
        <v>0</v>
      </c>
      <c r="M51" s="6">
        <v>30</v>
      </c>
      <c r="N51" s="6"/>
      <c r="O51" s="6">
        <v>30</v>
      </c>
      <c r="P51" s="6">
        <v>10</v>
      </c>
      <c r="Q51" s="6">
        <v>40</v>
      </c>
      <c r="R51" s="6"/>
      <c r="S51" s="6">
        <v>770</v>
      </c>
      <c r="T51" s="6">
        <v>140</v>
      </c>
      <c r="U51" s="6">
        <v>920</v>
      </c>
      <c r="V51" s="6"/>
      <c r="W51" s="6">
        <v>600</v>
      </c>
      <c r="X51" s="6">
        <v>490</v>
      </c>
      <c r="Y51" s="6">
        <v>1090</v>
      </c>
      <c r="Z51" s="6"/>
    </row>
    <row r="52" spans="2:26">
      <c r="B52" s="87" t="s">
        <v>293</v>
      </c>
      <c r="C52" s="6">
        <v>1090</v>
      </c>
      <c r="D52" s="6">
        <v>110</v>
      </c>
      <c r="E52" s="6">
        <v>1200</v>
      </c>
      <c r="F52" s="6"/>
      <c r="G52" s="6">
        <v>500</v>
      </c>
      <c r="H52" s="6">
        <v>160</v>
      </c>
      <c r="I52" s="6">
        <v>660</v>
      </c>
      <c r="J52" s="6"/>
      <c r="K52" s="6">
        <v>10</v>
      </c>
      <c r="L52" s="6" t="s">
        <v>40</v>
      </c>
      <c r="M52" s="6">
        <v>10</v>
      </c>
      <c r="N52" s="6"/>
      <c r="O52" s="6">
        <v>10</v>
      </c>
      <c r="P52" s="6">
        <v>10</v>
      </c>
      <c r="Q52" s="6">
        <v>20</v>
      </c>
      <c r="R52" s="6"/>
      <c r="S52" s="6">
        <v>1100</v>
      </c>
      <c r="T52" s="6">
        <v>110</v>
      </c>
      <c r="U52" s="6">
        <v>1210</v>
      </c>
      <c r="V52" s="6"/>
      <c r="W52" s="6">
        <v>520</v>
      </c>
      <c r="X52" s="6">
        <v>160</v>
      </c>
      <c r="Y52" s="6">
        <v>680</v>
      </c>
      <c r="Z52" s="6"/>
    </row>
    <row r="53" spans="2:26">
      <c r="B53" s="87" t="s">
        <v>294</v>
      </c>
      <c r="C53" s="6">
        <v>220</v>
      </c>
      <c r="D53" s="6">
        <v>30</v>
      </c>
      <c r="E53" s="6">
        <v>240</v>
      </c>
      <c r="F53" s="6"/>
      <c r="G53" s="6">
        <v>280</v>
      </c>
      <c r="H53" s="6">
        <v>260</v>
      </c>
      <c r="I53" s="6">
        <v>540</v>
      </c>
      <c r="J53" s="6"/>
      <c r="K53" s="6">
        <v>10</v>
      </c>
      <c r="L53" s="6">
        <v>0</v>
      </c>
      <c r="M53" s="6">
        <v>10</v>
      </c>
      <c r="N53" s="6"/>
      <c r="O53" s="6">
        <v>20</v>
      </c>
      <c r="P53" s="6">
        <v>0</v>
      </c>
      <c r="Q53" s="6">
        <v>20</v>
      </c>
      <c r="R53" s="6"/>
      <c r="S53" s="6">
        <v>230</v>
      </c>
      <c r="T53" s="6">
        <v>30</v>
      </c>
      <c r="U53" s="6">
        <v>260</v>
      </c>
      <c r="V53" s="6"/>
      <c r="W53" s="6">
        <v>300</v>
      </c>
      <c r="X53" s="6">
        <v>260</v>
      </c>
      <c r="Y53" s="6">
        <v>560</v>
      </c>
      <c r="Z53" s="6"/>
    </row>
    <row r="54" spans="2:26" ht="13">
      <c r="B54" s="86" t="s">
        <v>232</v>
      </c>
      <c r="C54" s="6"/>
      <c r="D54" s="6"/>
      <c r="E54" s="6"/>
      <c r="F54" s="6"/>
      <c r="G54" s="6"/>
      <c r="H54" s="6"/>
      <c r="I54" s="6"/>
      <c r="J54" s="6"/>
      <c r="K54" s="6"/>
      <c r="L54" s="6"/>
      <c r="M54" s="6"/>
      <c r="N54" s="6"/>
      <c r="O54" s="6"/>
      <c r="P54" s="6"/>
      <c r="Q54" s="6"/>
      <c r="R54" s="6"/>
      <c r="S54" s="6"/>
      <c r="T54" s="6"/>
      <c r="U54" s="6"/>
      <c r="V54" s="6"/>
      <c r="W54" s="6"/>
      <c r="X54" s="6"/>
      <c r="Y54" s="6"/>
      <c r="Z54" s="6"/>
    </row>
    <row r="55" spans="2:26">
      <c r="B55" s="87" t="s">
        <v>295</v>
      </c>
      <c r="C55" s="6">
        <v>1070</v>
      </c>
      <c r="D55" s="6">
        <v>90</v>
      </c>
      <c r="E55" s="6">
        <v>1170</v>
      </c>
      <c r="F55" s="6"/>
      <c r="G55" s="6">
        <v>1090</v>
      </c>
      <c r="H55" s="6">
        <v>380</v>
      </c>
      <c r="I55" s="6">
        <v>1470</v>
      </c>
      <c r="J55" s="6"/>
      <c r="K55" s="6">
        <v>70</v>
      </c>
      <c r="L55" s="6" t="s">
        <v>40</v>
      </c>
      <c r="M55" s="6">
        <v>70</v>
      </c>
      <c r="N55" s="6"/>
      <c r="O55" s="6">
        <v>80</v>
      </c>
      <c r="P55" s="6">
        <v>10</v>
      </c>
      <c r="Q55" s="6">
        <v>90</v>
      </c>
      <c r="R55" s="6"/>
      <c r="S55" s="6">
        <v>1140</v>
      </c>
      <c r="T55" s="6">
        <v>90</v>
      </c>
      <c r="U55" s="6">
        <v>1230</v>
      </c>
      <c r="V55" s="6"/>
      <c r="W55" s="6">
        <v>1170</v>
      </c>
      <c r="X55" s="6">
        <v>390</v>
      </c>
      <c r="Y55" s="6">
        <v>1560</v>
      </c>
      <c r="Z55" s="6"/>
    </row>
    <row r="56" spans="2:26">
      <c r="B56" s="87" t="s">
        <v>296</v>
      </c>
      <c r="C56" s="6">
        <v>930</v>
      </c>
      <c r="D56" s="6">
        <v>80</v>
      </c>
      <c r="E56" s="6">
        <v>1010</v>
      </c>
      <c r="F56" s="6"/>
      <c r="G56" s="6">
        <v>650</v>
      </c>
      <c r="H56" s="6">
        <v>220</v>
      </c>
      <c r="I56" s="6">
        <v>870</v>
      </c>
      <c r="J56" s="6"/>
      <c r="K56" s="6">
        <v>20</v>
      </c>
      <c r="L56" s="6">
        <v>0</v>
      </c>
      <c r="M56" s="6">
        <v>20</v>
      </c>
      <c r="N56" s="6"/>
      <c r="O56" s="6">
        <v>30</v>
      </c>
      <c r="P56" s="6" t="s">
        <v>40</v>
      </c>
      <c r="Q56" s="6">
        <v>30</v>
      </c>
      <c r="R56" s="6"/>
      <c r="S56" s="6">
        <v>950</v>
      </c>
      <c r="T56" s="6">
        <v>80</v>
      </c>
      <c r="U56" s="6">
        <v>1030</v>
      </c>
      <c r="V56" s="6"/>
      <c r="W56" s="6">
        <v>680</v>
      </c>
      <c r="X56" s="6">
        <v>230</v>
      </c>
      <c r="Y56" s="6">
        <v>900</v>
      </c>
      <c r="Z56" s="6"/>
    </row>
    <row r="57" spans="2:26" ht="13">
      <c r="B57" s="86" t="s">
        <v>233</v>
      </c>
      <c r="C57" s="6"/>
      <c r="D57" s="6"/>
      <c r="E57" s="6"/>
      <c r="F57" s="6"/>
      <c r="G57" s="6"/>
      <c r="H57" s="6"/>
      <c r="I57" s="6"/>
      <c r="J57" s="6"/>
      <c r="K57" s="6"/>
      <c r="L57" s="6"/>
      <c r="M57" s="6"/>
      <c r="N57" s="6"/>
      <c r="O57" s="6"/>
      <c r="P57" s="6"/>
      <c r="Q57" s="6"/>
      <c r="R57" s="6"/>
      <c r="S57" s="6"/>
      <c r="T57" s="6"/>
      <c r="U57" s="6"/>
      <c r="V57" s="6"/>
      <c r="W57" s="6"/>
      <c r="X57" s="6"/>
      <c r="Y57" s="6"/>
      <c r="Z57" s="6"/>
    </row>
    <row r="58" spans="2:26">
      <c r="B58" s="87" t="s">
        <v>297</v>
      </c>
      <c r="C58" s="6">
        <v>970</v>
      </c>
      <c r="D58" s="6">
        <v>140</v>
      </c>
      <c r="E58" s="6">
        <v>1100</v>
      </c>
      <c r="F58" s="6"/>
      <c r="G58" s="6">
        <v>940</v>
      </c>
      <c r="H58" s="6">
        <v>820</v>
      </c>
      <c r="I58" s="6">
        <v>1760</v>
      </c>
      <c r="J58" s="6"/>
      <c r="K58" s="6">
        <v>50</v>
      </c>
      <c r="L58" s="6" t="s">
        <v>40</v>
      </c>
      <c r="M58" s="6">
        <v>50</v>
      </c>
      <c r="N58" s="6"/>
      <c r="O58" s="6">
        <v>70</v>
      </c>
      <c r="P58" s="6">
        <v>10</v>
      </c>
      <c r="Q58" s="6">
        <v>90</v>
      </c>
      <c r="R58" s="6"/>
      <c r="S58" s="6">
        <v>1020</v>
      </c>
      <c r="T58" s="6">
        <v>140</v>
      </c>
      <c r="U58" s="6">
        <v>1150</v>
      </c>
      <c r="V58" s="6"/>
      <c r="W58" s="6">
        <v>1010</v>
      </c>
      <c r="X58" s="6">
        <v>830</v>
      </c>
      <c r="Y58" s="6">
        <v>1840</v>
      </c>
      <c r="Z58" s="6"/>
    </row>
    <row r="59" spans="2:26">
      <c r="B59" s="87" t="s">
        <v>298</v>
      </c>
      <c r="C59" s="6">
        <v>2550</v>
      </c>
      <c r="D59" s="6">
        <v>360</v>
      </c>
      <c r="E59" s="6">
        <v>2910</v>
      </c>
      <c r="F59" s="6"/>
      <c r="G59" s="6">
        <v>2210</v>
      </c>
      <c r="H59" s="6">
        <v>1480</v>
      </c>
      <c r="I59" s="6">
        <v>3690</v>
      </c>
      <c r="J59" s="6"/>
      <c r="K59" s="6">
        <v>140</v>
      </c>
      <c r="L59" s="6" t="s">
        <v>40</v>
      </c>
      <c r="M59" s="6">
        <v>140</v>
      </c>
      <c r="N59" s="6"/>
      <c r="O59" s="6">
        <v>170</v>
      </c>
      <c r="P59" s="6">
        <v>20</v>
      </c>
      <c r="Q59" s="6">
        <v>190</v>
      </c>
      <c r="R59" s="6"/>
      <c r="S59" s="6">
        <v>2690</v>
      </c>
      <c r="T59" s="6">
        <v>370</v>
      </c>
      <c r="U59" s="6">
        <v>3060</v>
      </c>
      <c r="V59" s="6"/>
      <c r="W59" s="6">
        <v>2380</v>
      </c>
      <c r="X59" s="6">
        <v>1500</v>
      </c>
      <c r="Y59" s="6">
        <v>3880</v>
      </c>
      <c r="Z59" s="6"/>
    </row>
    <row r="60" spans="2:26" ht="13">
      <c r="B60" s="86" t="s">
        <v>234</v>
      </c>
      <c r="C60" s="6"/>
      <c r="D60" s="6"/>
      <c r="E60" s="6"/>
      <c r="F60" s="6"/>
      <c r="G60" s="6"/>
      <c r="H60" s="6"/>
      <c r="I60" s="6"/>
      <c r="J60" s="6"/>
      <c r="K60" s="6"/>
      <c r="L60" s="6"/>
      <c r="M60" s="6"/>
      <c r="N60" s="6"/>
      <c r="O60" s="6"/>
      <c r="P60" s="6"/>
      <c r="Q60" s="6"/>
      <c r="R60" s="6"/>
      <c r="S60" s="6"/>
      <c r="T60" s="6"/>
      <c r="U60" s="6"/>
      <c r="V60" s="6"/>
      <c r="W60" s="6"/>
      <c r="X60" s="6"/>
      <c r="Y60" s="6"/>
      <c r="Z60" s="6"/>
    </row>
    <row r="61" spans="2:26">
      <c r="B61" s="87" t="s">
        <v>299</v>
      </c>
      <c r="C61" s="6">
        <v>970</v>
      </c>
      <c r="D61" s="6">
        <v>220</v>
      </c>
      <c r="E61" s="6">
        <v>1190</v>
      </c>
      <c r="F61" s="6"/>
      <c r="G61" s="6">
        <v>880</v>
      </c>
      <c r="H61" s="6">
        <v>890</v>
      </c>
      <c r="I61" s="6">
        <v>1770</v>
      </c>
      <c r="J61" s="6"/>
      <c r="K61" s="6">
        <v>50</v>
      </c>
      <c r="L61" s="6" t="s">
        <v>40</v>
      </c>
      <c r="M61" s="6">
        <v>50</v>
      </c>
      <c r="N61" s="6"/>
      <c r="O61" s="6">
        <v>80</v>
      </c>
      <c r="P61" s="6">
        <v>10</v>
      </c>
      <c r="Q61" s="6">
        <v>90</v>
      </c>
      <c r="R61" s="6"/>
      <c r="S61" s="6">
        <v>1020</v>
      </c>
      <c r="T61" s="6">
        <v>220</v>
      </c>
      <c r="U61" s="6">
        <v>1240</v>
      </c>
      <c r="V61" s="6"/>
      <c r="W61" s="6">
        <v>960</v>
      </c>
      <c r="X61" s="6">
        <v>900</v>
      </c>
      <c r="Y61" s="6">
        <v>1860</v>
      </c>
      <c r="Z61" s="6"/>
    </row>
    <row r="62" spans="2:26">
      <c r="B62" s="87" t="s">
        <v>300</v>
      </c>
      <c r="C62" s="6">
        <v>4470</v>
      </c>
      <c r="D62" s="6">
        <v>430</v>
      </c>
      <c r="E62" s="6">
        <v>4900</v>
      </c>
      <c r="F62" s="6"/>
      <c r="G62" s="6">
        <v>3940</v>
      </c>
      <c r="H62" s="6">
        <v>1700</v>
      </c>
      <c r="I62" s="6">
        <v>5640</v>
      </c>
      <c r="J62" s="6"/>
      <c r="K62" s="6">
        <v>360</v>
      </c>
      <c r="L62" s="6">
        <v>20</v>
      </c>
      <c r="M62" s="6">
        <v>380</v>
      </c>
      <c r="N62" s="6"/>
      <c r="O62" s="6">
        <v>430</v>
      </c>
      <c r="P62" s="6">
        <v>60</v>
      </c>
      <c r="Q62" s="6">
        <v>490</v>
      </c>
      <c r="R62" s="6"/>
      <c r="S62" s="6">
        <v>4830</v>
      </c>
      <c r="T62" s="6">
        <v>450</v>
      </c>
      <c r="U62" s="6">
        <v>5290</v>
      </c>
      <c r="V62" s="6"/>
      <c r="W62" s="6">
        <v>4360</v>
      </c>
      <c r="X62" s="6">
        <v>1760</v>
      </c>
      <c r="Y62" s="6">
        <v>6130</v>
      </c>
      <c r="Z62" s="6"/>
    </row>
    <row r="63" spans="2:26">
      <c r="B63" s="87" t="s">
        <v>301</v>
      </c>
      <c r="C63" s="6">
        <v>280</v>
      </c>
      <c r="D63" s="6">
        <v>40</v>
      </c>
      <c r="E63" s="6">
        <v>310</v>
      </c>
      <c r="F63" s="6"/>
      <c r="G63" s="6">
        <v>310</v>
      </c>
      <c r="H63" s="6">
        <v>320</v>
      </c>
      <c r="I63" s="6">
        <v>630</v>
      </c>
      <c r="J63" s="6"/>
      <c r="K63" s="6">
        <v>50</v>
      </c>
      <c r="L63" s="6" t="s">
        <v>40</v>
      </c>
      <c r="M63" s="6">
        <v>50</v>
      </c>
      <c r="N63" s="6"/>
      <c r="O63" s="6">
        <v>60</v>
      </c>
      <c r="P63" s="6">
        <v>10</v>
      </c>
      <c r="Q63" s="6">
        <v>70</v>
      </c>
      <c r="R63" s="6"/>
      <c r="S63" s="6">
        <v>320</v>
      </c>
      <c r="T63" s="6">
        <v>40</v>
      </c>
      <c r="U63" s="6">
        <v>360</v>
      </c>
      <c r="V63" s="6"/>
      <c r="W63" s="6">
        <v>360</v>
      </c>
      <c r="X63" s="6">
        <v>330</v>
      </c>
      <c r="Y63" s="6">
        <v>700</v>
      </c>
      <c r="Z63" s="6"/>
    </row>
    <row r="64" spans="2:26">
      <c r="B64" s="87" t="s">
        <v>302</v>
      </c>
      <c r="C64">
        <v>670</v>
      </c>
      <c r="D64">
        <v>110</v>
      </c>
      <c r="E64">
        <v>770</v>
      </c>
      <c r="G64">
        <v>600</v>
      </c>
      <c r="H64">
        <v>240</v>
      </c>
      <c r="I64">
        <v>830</v>
      </c>
      <c r="K64">
        <v>30</v>
      </c>
      <c r="L64" t="s">
        <v>40</v>
      </c>
      <c r="M64">
        <v>30</v>
      </c>
      <c r="O64">
        <v>40</v>
      </c>
      <c r="P64">
        <v>10</v>
      </c>
      <c r="Q64">
        <v>50</v>
      </c>
      <c r="S64">
        <v>700</v>
      </c>
      <c r="T64">
        <v>110</v>
      </c>
      <c r="U64">
        <v>800</v>
      </c>
      <c r="W64">
        <v>640</v>
      </c>
      <c r="X64">
        <v>240</v>
      </c>
      <c r="Y64">
        <v>880</v>
      </c>
    </row>
    <row r="65" spans="2:26">
      <c r="B65" s="87"/>
    </row>
    <row r="66" spans="2:26" ht="13">
      <c r="B66" s="85" t="s">
        <v>551</v>
      </c>
      <c r="C66" s="6"/>
      <c r="D66" s="6"/>
      <c r="E66" s="6"/>
      <c r="F66" s="6"/>
      <c r="G66" s="6"/>
      <c r="H66" s="6"/>
      <c r="I66" s="6"/>
      <c r="J66" s="6"/>
      <c r="K66" s="6"/>
      <c r="L66" s="6"/>
      <c r="M66" s="6"/>
      <c r="N66" s="6"/>
      <c r="O66" s="6"/>
      <c r="P66" s="6"/>
      <c r="Q66" s="6"/>
      <c r="R66" s="6"/>
      <c r="S66" s="6"/>
      <c r="T66" s="6"/>
      <c r="U66" s="6"/>
      <c r="V66" s="6"/>
      <c r="W66" s="6"/>
      <c r="X66" s="6"/>
      <c r="Y66" s="6"/>
      <c r="Z66" s="6"/>
    </row>
    <row r="67" spans="2:26" ht="13">
      <c r="B67" s="86" t="s">
        <v>235</v>
      </c>
      <c r="C67" s="6"/>
      <c r="D67" s="6"/>
      <c r="E67" s="6"/>
      <c r="F67" s="6"/>
      <c r="G67" s="6"/>
      <c r="H67" s="6"/>
      <c r="I67" s="6"/>
      <c r="J67" s="6"/>
      <c r="K67" s="6"/>
      <c r="L67" s="6"/>
      <c r="M67" s="6"/>
      <c r="N67" s="6"/>
      <c r="O67" s="6"/>
      <c r="P67" s="6"/>
      <c r="Q67" s="6"/>
      <c r="R67" s="6"/>
      <c r="S67" s="6"/>
      <c r="T67" s="6"/>
      <c r="U67" s="6"/>
      <c r="V67" s="6"/>
      <c r="W67" s="6"/>
      <c r="X67" s="6"/>
      <c r="Y67" s="6"/>
      <c r="Z67" s="6"/>
    </row>
    <row r="68" spans="2:26">
      <c r="B68" s="87" t="s">
        <v>303</v>
      </c>
      <c r="C68" s="6">
        <v>290</v>
      </c>
      <c r="D68" s="6">
        <v>50</v>
      </c>
      <c r="E68" s="6">
        <v>340</v>
      </c>
      <c r="F68" s="6"/>
      <c r="G68" s="6">
        <v>270</v>
      </c>
      <c r="H68" s="6">
        <v>320</v>
      </c>
      <c r="I68" s="6">
        <v>590</v>
      </c>
      <c r="J68" s="6"/>
      <c r="K68" s="6">
        <v>30</v>
      </c>
      <c r="L68" s="6" t="s">
        <v>40</v>
      </c>
      <c r="M68" s="6">
        <v>30</v>
      </c>
      <c r="N68" s="6"/>
      <c r="O68" s="6">
        <v>50</v>
      </c>
      <c r="P68" s="6">
        <v>10</v>
      </c>
      <c r="Q68" s="6">
        <v>60</v>
      </c>
      <c r="R68" s="6"/>
      <c r="S68" s="6">
        <v>320</v>
      </c>
      <c r="T68" s="6">
        <v>50</v>
      </c>
      <c r="U68" s="6">
        <v>370</v>
      </c>
      <c r="V68" s="6"/>
      <c r="W68" s="6">
        <v>320</v>
      </c>
      <c r="X68" s="6">
        <v>330</v>
      </c>
      <c r="Y68" s="6">
        <v>650</v>
      </c>
      <c r="Z68" s="6"/>
    </row>
    <row r="69" spans="2:26">
      <c r="B69" s="87" t="s">
        <v>304</v>
      </c>
      <c r="C69" s="6">
        <v>70</v>
      </c>
      <c r="D69" s="6">
        <v>30</v>
      </c>
      <c r="E69" s="6">
        <v>90</v>
      </c>
      <c r="F69" s="6"/>
      <c r="G69" s="6">
        <v>120</v>
      </c>
      <c r="H69" s="6">
        <v>140</v>
      </c>
      <c r="I69" s="6">
        <v>260</v>
      </c>
      <c r="J69" s="6"/>
      <c r="K69" s="6">
        <v>20</v>
      </c>
      <c r="L69" s="6">
        <v>0</v>
      </c>
      <c r="M69" s="6">
        <v>20</v>
      </c>
      <c r="N69" s="6"/>
      <c r="O69" s="6">
        <v>20</v>
      </c>
      <c r="P69" s="6">
        <v>10</v>
      </c>
      <c r="Q69" s="6">
        <v>30</v>
      </c>
      <c r="R69" s="6"/>
      <c r="S69" s="6">
        <v>90</v>
      </c>
      <c r="T69" s="6">
        <v>30</v>
      </c>
      <c r="U69" s="6">
        <v>110</v>
      </c>
      <c r="V69" s="6"/>
      <c r="W69" s="6">
        <v>140</v>
      </c>
      <c r="X69" s="6">
        <v>140</v>
      </c>
      <c r="Y69" s="6">
        <v>280</v>
      </c>
      <c r="Z69" s="6"/>
    </row>
    <row r="70" spans="2:26">
      <c r="B70" s="87" t="s">
        <v>305</v>
      </c>
      <c r="C70" s="6">
        <v>410</v>
      </c>
      <c r="D70" s="6">
        <v>70</v>
      </c>
      <c r="E70" s="6">
        <v>480</v>
      </c>
      <c r="F70" s="6"/>
      <c r="G70" s="6">
        <v>390</v>
      </c>
      <c r="H70" s="6">
        <v>250</v>
      </c>
      <c r="I70" s="6">
        <v>640</v>
      </c>
      <c r="J70" s="6"/>
      <c r="K70" s="6">
        <v>10</v>
      </c>
      <c r="L70" s="6" t="s">
        <v>40</v>
      </c>
      <c r="M70" s="6">
        <v>10</v>
      </c>
      <c r="N70" s="6"/>
      <c r="O70" s="6">
        <v>20</v>
      </c>
      <c r="P70" s="6">
        <v>10</v>
      </c>
      <c r="Q70" s="6">
        <v>30</v>
      </c>
      <c r="R70" s="6"/>
      <c r="S70" s="6">
        <v>420</v>
      </c>
      <c r="T70" s="6">
        <v>70</v>
      </c>
      <c r="U70" s="6">
        <v>490</v>
      </c>
      <c r="V70" s="6"/>
      <c r="W70" s="6">
        <v>410</v>
      </c>
      <c r="X70" s="6">
        <v>260</v>
      </c>
      <c r="Y70" s="6">
        <v>670</v>
      </c>
      <c r="Z70" s="6"/>
    </row>
    <row r="71" spans="2:26">
      <c r="B71" s="87" t="s">
        <v>306</v>
      </c>
      <c r="C71" s="6">
        <v>3100</v>
      </c>
      <c r="D71" s="6">
        <v>350</v>
      </c>
      <c r="E71" s="6">
        <v>3450</v>
      </c>
      <c r="F71" s="6"/>
      <c r="G71" s="6">
        <v>2920</v>
      </c>
      <c r="H71" s="6">
        <v>1350</v>
      </c>
      <c r="I71" s="6">
        <v>4280</v>
      </c>
      <c r="J71" s="6"/>
      <c r="K71" s="6">
        <v>70</v>
      </c>
      <c r="L71" s="6">
        <v>10</v>
      </c>
      <c r="M71" s="6">
        <v>80</v>
      </c>
      <c r="N71" s="6"/>
      <c r="O71" s="6">
        <v>140</v>
      </c>
      <c r="P71" s="6">
        <v>20</v>
      </c>
      <c r="Q71" s="6">
        <v>150</v>
      </c>
      <c r="R71" s="6"/>
      <c r="S71" s="6">
        <v>3180</v>
      </c>
      <c r="T71" s="6">
        <v>350</v>
      </c>
      <c r="U71" s="6">
        <v>3530</v>
      </c>
      <c r="V71" s="6"/>
      <c r="W71" s="6">
        <v>3060</v>
      </c>
      <c r="X71" s="6">
        <v>1370</v>
      </c>
      <c r="Y71" s="6">
        <v>4430</v>
      </c>
      <c r="Z71" s="6"/>
    </row>
    <row r="72" spans="2:26">
      <c r="B72" s="87" t="s">
        <v>307</v>
      </c>
      <c r="C72" s="6">
        <v>420</v>
      </c>
      <c r="D72" s="6">
        <v>40</v>
      </c>
      <c r="E72" s="6">
        <v>460</v>
      </c>
      <c r="F72" s="6"/>
      <c r="G72" s="6">
        <v>360</v>
      </c>
      <c r="H72" s="6">
        <v>140</v>
      </c>
      <c r="I72" s="6">
        <v>490</v>
      </c>
      <c r="J72" s="6"/>
      <c r="K72" s="6">
        <v>10</v>
      </c>
      <c r="L72" s="6" t="s">
        <v>40</v>
      </c>
      <c r="M72" s="6">
        <v>10</v>
      </c>
      <c r="N72" s="6"/>
      <c r="O72" s="6">
        <v>30</v>
      </c>
      <c r="P72" s="6" t="s">
        <v>40</v>
      </c>
      <c r="Q72" s="6">
        <v>30</v>
      </c>
      <c r="R72" s="6"/>
      <c r="S72" s="6">
        <v>430</v>
      </c>
      <c r="T72" s="6">
        <v>40</v>
      </c>
      <c r="U72" s="6">
        <v>470</v>
      </c>
      <c r="V72" s="6"/>
      <c r="W72" s="6">
        <v>380</v>
      </c>
      <c r="X72" s="6">
        <v>140</v>
      </c>
      <c r="Y72" s="6">
        <v>520</v>
      </c>
      <c r="Z72" s="6"/>
    </row>
    <row r="73" spans="2:26">
      <c r="B73" s="87" t="s">
        <v>308</v>
      </c>
      <c r="C73" s="6">
        <v>350</v>
      </c>
      <c r="D73" s="6">
        <v>50</v>
      </c>
      <c r="E73" s="6">
        <v>400</v>
      </c>
      <c r="F73" s="6"/>
      <c r="G73" s="6">
        <v>270</v>
      </c>
      <c r="H73" s="6">
        <v>100</v>
      </c>
      <c r="I73" s="6">
        <v>370</v>
      </c>
      <c r="J73" s="6"/>
      <c r="K73" s="6" t="s">
        <v>40</v>
      </c>
      <c r="L73" s="6">
        <v>0</v>
      </c>
      <c r="M73" s="6" t="s">
        <v>40</v>
      </c>
      <c r="N73" s="6"/>
      <c r="O73" s="6">
        <v>10</v>
      </c>
      <c r="P73" s="6" t="s">
        <v>40</v>
      </c>
      <c r="Q73" s="6">
        <v>10</v>
      </c>
      <c r="R73" s="6"/>
      <c r="S73" s="6">
        <v>350</v>
      </c>
      <c r="T73" s="6">
        <v>50</v>
      </c>
      <c r="U73" s="6">
        <v>400</v>
      </c>
      <c r="V73" s="6"/>
      <c r="W73" s="6">
        <v>280</v>
      </c>
      <c r="X73" s="6">
        <v>100</v>
      </c>
      <c r="Y73" s="6">
        <v>380</v>
      </c>
      <c r="Z73" s="6"/>
    </row>
    <row r="74" spans="2:26" ht="13">
      <c r="B74" s="86" t="s">
        <v>236</v>
      </c>
      <c r="C74" s="6"/>
      <c r="D74" s="6"/>
      <c r="E74" s="6"/>
      <c r="F74" s="6"/>
      <c r="G74" s="6"/>
      <c r="H74" s="6"/>
      <c r="I74" s="6"/>
      <c r="J74" s="6"/>
      <c r="K74" s="6"/>
      <c r="L74" s="6"/>
      <c r="M74" s="6"/>
      <c r="N74" s="6"/>
      <c r="O74" s="6"/>
      <c r="P74" s="6"/>
      <c r="Q74" s="6"/>
      <c r="R74" s="6"/>
      <c r="S74" s="6"/>
      <c r="T74" s="6"/>
      <c r="U74" s="6"/>
      <c r="V74" s="6"/>
      <c r="W74" s="6"/>
      <c r="X74" s="6"/>
      <c r="Y74" s="6"/>
      <c r="Z74" s="6"/>
    </row>
    <row r="75" spans="2:26">
      <c r="B75" s="87" t="s">
        <v>309</v>
      </c>
      <c r="C75" s="6">
        <v>770</v>
      </c>
      <c r="D75" s="6">
        <v>170</v>
      </c>
      <c r="E75" s="6">
        <v>940</v>
      </c>
      <c r="F75" s="6"/>
      <c r="G75" s="6">
        <v>800</v>
      </c>
      <c r="H75" s="6">
        <v>630</v>
      </c>
      <c r="I75" s="6">
        <v>1430</v>
      </c>
      <c r="J75" s="6"/>
      <c r="K75" s="6">
        <v>110</v>
      </c>
      <c r="L75" s="6">
        <v>10</v>
      </c>
      <c r="M75" s="6">
        <v>120</v>
      </c>
      <c r="N75" s="6"/>
      <c r="O75" s="6">
        <v>100</v>
      </c>
      <c r="P75" s="6">
        <v>20</v>
      </c>
      <c r="Q75" s="6">
        <v>130</v>
      </c>
      <c r="R75" s="6"/>
      <c r="S75" s="6">
        <v>880</v>
      </c>
      <c r="T75" s="6">
        <v>180</v>
      </c>
      <c r="U75" s="6">
        <v>1060</v>
      </c>
      <c r="V75" s="6"/>
      <c r="W75" s="6">
        <v>910</v>
      </c>
      <c r="X75" s="6">
        <v>650</v>
      </c>
      <c r="Y75" s="6">
        <v>1560</v>
      </c>
      <c r="Z75" s="6"/>
    </row>
    <row r="76" spans="2:26">
      <c r="B76" s="87" t="s">
        <v>310</v>
      </c>
      <c r="C76" s="6">
        <v>910</v>
      </c>
      <c r="D76" s="6">
        <v>60</v>
      </c>
      <c r="E76" s="6">
        <v>970</v>
      </c>
      <c r="F76" s="6"/>
      <c r="G76" s="6">
        <v>730</v>
      </c>
      <c r="H76" s="6">
        <v>310</v>
      </c>
      <c r="I76" s="6">
        <v>1040</v>
      </c>
      <c r="J76" s="6"/>
      <c r="K76" s="6">
        <v>10</v>
      </c>
      <c r="L76" s="6" t="s">
        <v>40</v>
      </c>
      <c r="M76" s="6">
        <v>10</v>
      </c>
      <c r="N76" s="6"/>
      <c r="O76" s="6">
        <v>10</v>
      </c>
      <c r="P76" s="6" t="s">
        <v>40</v>
      </c>
      <c r="Q76" s="6">
        <v>10</v>
      </c>
      <c r="R76" s="6"/>
      <c r="S76" s="6">
        <v>910</v>
      </c>
      <c r="T76" s="6">
        <v>60</v>
      </c>
      <c r="U76" s="6">
        <v>970</v>
      </c>
      <c r="V76" s="6"/>
      <c r="W76" s="6">
        <v>740</v>
      </c>
      <c r="X76" s="6">
        <v>320</v>
      </c>
      <c r="Y76" s="6">
        <v>1050</v>
      </c>
      <c r="Z76" s="6"/>
    </row>
    <row r="77" spans="2:26">
      <c r="B77" s="87" t="s">
        <v>311</v>
      </c>
      <c r="C77" s="6">
        <v>360</v>
      </c>
      <c r="D77" s="6">
        <v>30</v>
      </c>
      <c r="E77" s="6">
        <v>390</v>
      </c>
      <c r="F77" s="6"/>
      <c r="G77" s="6">
        <v>420</v>
      </c>
      <c r="H77" s="6">
        <v>210</v>
      </c>
      <c r="I77" s="6">
        <v>630</v>
      </c>
      <c r="J77" s="6"/>
      <c r="K77" s="6">
        <v>30</v>
      </c>
      <c r="L77" s="6">
        <v>0</v>
      </c>
      <c r="M77" s="6">
        <v>30</v>
      </c>
      <c r="N77" s="6"/>
      <c r="O77" s="6">
        <v>50</v>
      </c>
      <c r="P77" s="6">
        <v>10</v>
      </c>
      <c r="Q77" s="6">
        <v>50</v>
      </c>
      <c r="R77" s="6"/>
      <c r="S77" s="6">
        <v>390</v>
      </c>
      <c r="T77" s="6">
        <v>30</v>
      </c>
      <c r="U77" s="6">
        <v>420</v>
      </c>
      <c r="V77" s="6"/>
      <c r="W77" s="6">
        <v>470</v>
      </c>
      <c r="X77" s="6">
        <v>220</v>
      </c>
      <c r="Y77" s="6">
        <v>680</v>
      </c>
      <c r="Z77" s="6"/>
    </row>
    <row r="78" spans="2:26">
      <c r="B78" s="87" t="s">
        <v>312</v>
      </c>
      <c r="C78" s="6">
        <v>110</v>
      </c>
      <c r="D78" s="6">
        <v>20</v>
      </c>
      <c r="E78" s="6">
        <v>120</v>
      </c>
      <c r="F78" s="6"/>
      <c r="G78" s="6">
        <v>120</v>
      </c>
      <c r="H78" s="6">
        <v>170</v>
      </c>
      <c r="I78" s="6">
        <v>300</v>
      </c>
      <c r="J78" s="6"/>
      <c r="K78" s="6">
        <v>30</v>
      </c>
      <c r="L78" s="6">
        <v>0</v>
      </c>
      <c r="M78" s="6">
        <v>30</v>
      </c>
      <c r="N78" s="6"/>
      <c r="O78" s="6">
        <v>60</v>
      </c>
      <c r="P78" s="6">
        <v>10</v>
      </c>
      <c r="Q78" s="6">
        <v>60</v>
      </c>
      <c r="R78" s="6"/>
      <c r="S78" s="6">
        <v>130</v>
      </c>
      <c r="T78" s="6">
        <v>20</v>
      </c>
      <c r="U78" s="6">
        <v>150</v>
      </c>
      <c r="V78" s="6"/>
      <c r="W78" s="6">
        <v>180</v>
      </c>
      <c r="X78" s="6">
        <v>180</v>
      </c>
      <c r="Y78" s="6">
        <v>360</v>
      </c>
      <c r="Z78" s="6"/>
    </row>
    <row r="79" spans="2:26" ht="13">
      <c r="B79" s="86" t="s">
        <v>237</v>
      </c>
      <c r="C79" s="6"/>
      <c r="D79" s="6"/>
      <c r="E79" s="6"/>
      <c r="F79" s="6"/>
      <c r="G79" s="6"/>
      <c r="H79" s="6"/>
      <c r="I79" s="6"/>
      <c r="J79" s="6"/>
      <c r="K79" s="6"/>
      <c r="L79" s="6"/>
      <c r="M79" s="6"/>
      <c r="N79" s="6"/>
      <c r="O79" s="6"/>
      <c r="P79" s="6"/>
      <c r="Q79" s="6"/>
      <c r="R79" s="6"/>
      <c r="S79" s="6"/>
      <c r="T79" s="6"/>
      <c r="U79" s="6"/>
      <c r="V79" s="6"/>
      <c r="W79" s="6"/>
      <c r="X79" s="6"/>
      <c r="Y79" s="6"/>
      <c r="Z79" s="6"/>
    </row>
    <row r="80" spans="2:26">
      <c r="B80" s="87" t="s">
        <v>237</v>
      </c>
      <c r="C80">
        <v>1240</v>
      </c>
      <c r="D80">
        <v>120</v>
      </c>
      <c r="E80">
        <v>1360</v>
      </c>
      <c r="G80">
        <v>1010</v>
      </c>
      <c r="H80">
        <v>390</v>
      </c>
      <c r="I80">
        <v>1400</v>
      </c>
      <c r="K80">
        <v>30</v>
      </c>
      <c r="L80" t="s">
        <v>40</v>
      </c>
      <c r="M80">
        <v>30</v>
      </c>
      <c r="O80">
        <v>40</v>
      </c>
      <c r="P80" t="s">
        <v>40</v>
      </c>
      <c r="Q80">
        <v>50</v>
      </c>
      <c r="S80">
        <v>1270</v>
      </c>
      <c r="T80">
        <v>120</v>
      </c>
      <c r="U80">
        <v>1380</v>
      </c>
      <c r="W80">
        <v>1050</v>
      </c>
      <c r="X80">
        <v>400</v>
      </c>
      <c r="Y80">
        <v>1450</v>
      </c>
    </row>
    <row r="81" spans="2:26">
      <c r="B81" s="87"/>
    </row>
    <row r="82" spans="2:26" ht="13">
      <c r="B82" s="85" t="s">
        <v>240</v>
      </c>
      <c r="C82" s="6"/>
      <c r="D82" s="6"/>
      <c r="E82" s="6"/>
      <c r="F82" s="6"/>
      <c r="G82" s="6"/>
      <c r="H82" s="6"/>
      <c r="I82" s="6"/>
      <c r="J82" s="6"/>
      <c r="K82" s="6"/>
      <c r="L82" s="6"/>
      <c r="M82" s="6"/>
      <c r="N82" s="6"/>
      <c r="O82" s="6"/>
      <c r="P82" s="6"/>
      <c r="Q82" s="6"/>
      <c r="R82" s="6"/>
      <c r="S82" s="6"/>
      <c r="T82" s="6"/>
      <c r="U82" s="6"/>
      <c r="V82" s="6"/>
      <c r="W82" s="6"/>
      <c r="X82" s="6"/>
      <c r="Y82" s="6"/>
      <c r="Z82" s="6"/>
    </row>
    <row r="83" spans="2:26" ht="13">
      <c r="B83" s="86" t="s">
        <v>238</v>
      </c>
      <c r="C83" s="6"/>
      <c r="D83" s="6"/>
      <c r="E83" s="6"/>
      <c r="F83" s="6"/>
      <c r="G83" s="6"/>
      <c r="H83" s="6"/>
      <c r="I83" s="6"/>
      <c r="J83" s="6"/>
      <c r="K83" s="6"/>
      <c r="L83" s="6"/>
      <c r="M83" s="6"/>
      <c r="N83" s="6"/>
      <c r="O83" s="6"/>
      <c r="P83" s="6"/>
      <c r="Q83" s="6"/>
      <c r="R83" s="6"/>
      <c r="S83" s="6"/>
      <c r="T83" s="6"/>
      <c r="U83" s="6"/>
      <c r="V83" s="6"/>
      <c r="W83" s="6"/>
      <c r="X83" s="6"/>
      <c r="Y83" s="6"/>
      <c r="Z83" s="6"/>
    </row>
    <row r="84" spans="2:26">
      <c r="B84" s="87" t="s">
        <v>313</v>
      </c>
      <c r="C84" s="6">
        <v>210</v>
      </c>
      <c r="D84" s="6">
        <v>10</v>
      </c>
      <c r="E84" s="6">
        <v>220</v>
      </c>
      <c r="F84" s="6"/>
      <c r="G84" s="6">
        <v>160</v>
      </c>
      <c r="H84" s="6">
        <v>50</v>
      </c>
      <c r="I84" s="6">
        <v>210</v>
      </c>
      <c r="J84" s="6"/>
      <c r="K84" s="6" t="s">
        <v>40</v>
      </c>
      <c r="L84" s="6">
        <v>0</v>
      </c>
      <c r="M84" s="6" t="s">
        <v>40</v>
      </c>
      <c r="N84" s="6"/>
      <c r="O84" s="6">
        <v>10</v>
      </c>
      <c r="P84" s="6" t="s">
        <v>40</v>
      </c>
      <c r="Q84" s="6">
        <v>10</v>
      </c>
      <c r="R84" s="6"/>
      <c r="S84" s="6">
        <v>210</v>
      </c>
      <c r="T84" s="6">
        <v>10</v>
      </c>
      <c r="U84" s="6">
        <v>220</v>
      </c>
      <c r="V84" s="6"/>
      <c r="W84" s="6">
        <v>170</v>
      </c>
      <c r="X84" s="6">
        <v>50</v>
      </c>
      <c r="Y84" s="6">
        <v>220</v>
      </c>
      <c r="Z84" s="6"/>
    </row>
    <row r="85" spans="2:26">
      <c r="B85" s="87" t="s">
        <v>314</v>
      </c>
      <c r="C85" s="6">
        <v>940</v>
      </c>
      <c r="D85" s="6">
        <v>60</v>
      </c>
      <c r="E85" s="6">
        <v>1000</v>
      </c>
      <c r="F85" s="6"/>
      <c r="G85" s="6">
        <v>820</v>
      </c>
      <c r="H85" s="6">
        <v>310</v>
      </c>
      <c r="I85" s="6">
        <v>1130</v>
      </c>
      <c r="J85" s="6"/>
      <c r="K85" s="6">
        <v>40</v>
      </c>
      <c r="L85" s="6" t="s">
        <v>40</v>
      </c>
      <c r="M85" s="6">
        <v>50</v>
      </c>
      <c r="N85" s="6"/>
      <c r="O85" s="6">
        <v>60</v>
      </c>
      <c r="P85" s="6">
        <v>10</v>
      </c>
      <c r="Q85" s="6">
        <v>70</v>
      </c>
      <c r="R85" s="6"/>
      <c r="S85" s="6">
        <v>990</v>
      </c>
      <c r="T85" s="6">
        <v>60</v>
      </c>
      <c r="U85" s="6">
        <v>1050</v>
      </c>
      <c r="V85" s="6"/>
      <c r="W85" s="6">
        <v>880</v>
      </c>
      <c r="X85" s="6">
        <v>330</v>
      </c>
      <c r="Y85" s="6">
        <v>1200</v>
      </c>
      <c r="Z85" s="6"/>
    </row>
    <row r="86" spans="2:26">
      <c r="B86" s="87" t="s">
        <v>315</v>
      </c>
      <c r="C86" s="6">
        <v>470</v>
      </c>
      <c r="D86" s="6">
        <v>70</v>
      </c>
      <c r="E86" s="6">
        <v>540</v>
      </c>
      <c r="F86" s="6"/>
      <c r="G86" s="6">
        <v>410</v>
      </c>
      <c r="H86" s="6">
        <v>300</v>
      </c>
      <c r="I86" s="6">
        <v>710</v>
      </c>
      <c r="J86" s="6"/>
      <c r="K86" s="6">
        <v>20</v>
      </c>
      <c r="L86" s="6" t="s">
        <v>40</v>
      </c>
      <c r="M86" s="6">
        <v>20</v>
      </c>
      <c r="N86" s="6"/>
      <c r="O86" s="6">
        <v>20</v>
      </c>
      <c r="P86" s="6" t="s">
        <v>40</v>
      </c>
      <c r="Q86" s="6">
        <v>20</v>
      </c>
      <c r="R86" s="6"/>
      <c r="S86" s="6">
        <v>500</v>
      </c>
      <c r="T86" s="6">
        <v>70</v>
      </c>
      <c r="U86" s="6">
        <v>570</v>
      </c>
      <c r="V86" s="6"/>
      <c r="W86" s="6">
        <v>430</v>
      </c>
      <c r="X86" s="6">
        <v>300</v>
      </c>
      <c r="Y86" s="6">
        <v>730</v>
      </c>
      <c r="Z86" s="6"/>
    </row>
    <row r="87" spans="2:26" ht="13">
      <c r="B87" s="86" t="s">
        <v>239</v>
      </c>
      <c r="C87" s="6"/>
      <c r="D87" s="6"/>
      <c r="E87" s="6"/>
      <c r="F87" s="6"/>
      <c r="G87" s="6"/>
      <c r="H87" s="6"/>
      <c r="I87" s="6"/>
      <c r="J87" s="6"/>
      <c r="K87" s="6"/>
      <c r="L87" s="6"/>
      <c r="M87" s="6"/>
      <c r="N87" s="6"/>
      <c r="O87" s="6"/>
      <c r="P87" s="6"/>
      <c r="Q87" s="6"/>
      <c r="R87" s="6"/>
      <c r="S87" s="6"/>
      <c r="T87" s="6"/>
      <c r="U87" s="6"/>
      <c r="V87" s="6"/>
      <c r="W87" s="6"/>
      <c r="X87" s="6"/>
      <c r="Y87" s="6"/>
      <c r="Z87" s="6"/>
    </row>
    <row r="88" spans="2:26">
      <c r="B88" s="87" t="s">
        <v>316</v>
      </c>
      <c r="C88" s="6">
        <v>700</v>
      </c>
      <c r="D88" s="6">
        <v>80</v>
      </c>
      <c r="E88" s="6">
        <v>770</v>
      </c>
      <c r="F88" s="6"/>
      <c r="G88" s="6">
        <v>700</v>
      </c>
      <c r="H88" s="6">
        <v>410</v>
      </c>
      <c r="I88" s="6">
        <v>1110</v>
      </c>
      <c r="J88" s="6"/>
      <c r="K88" s="6">
        <v>30</v>
      </c>
      <c r="L88" s="6" t="s">
        <v>40</v>
      </c>
      <c r="M88" s="6">
        <v>30</v>
      </c>
      <c r="N88" s="6"/>
      <c r="O88" s="6">
        <v>20</v>
      </c>
      <c r="P88" s="6">
        <v>10</v>
      </c>
      <c r="Q88" s="6">
        <v>30</v>
      </c>
      <c r="R88" s="6"/>
      <c r="S88" s="6">
        <v>720</v>
      </c>
      <c r="T88" s="6">
        <v>80</v>
      </c>
      <c r="U88" s="6">
        <v>800</v>
      </c>
      <c r="V88" s="6"/>
      <c r="W88" s="6">
        <v>710</v>
      </c>
      <c r="X88" s="6">
        <v>420</v>
      </c>
      <c r="Y88" s="6">
        <v>1130</v>
      </c>
      <c r="Z88" s="6"/>
    </row>
    <row r="89" spans="2:26">
      <c r="B89" s="87" t="s">
        <v>317</v>
      </c>
      <c r="C89" s="6">
        <v>630</v>
      </c>
      <c r="D89" s="6">
        <v>40</v>
      </c>
      <c r="E89" s="6">
        <v>670</v>
      </c>
      <c r="F89" s="6"/>
      <c r="G89" s="6">
        <v>340</v>
      </c>
      <c r="H89" s="6">
        <v>130</v>
      </c>
      <c r="I89" s="6">
        <v>470</v>
      </c>
      <c r="J89" s="6"/>
      <c r="K89" s="6">
        <v>10</v>
      </c>
      <c r="L89" s="6" t="s">
        <v>40</v>
      </c>
      <c r="M89" s="6">
        <v>10</v>
      </c>
      <c r="N89" s="6"/>
      <c r="O89" s="6">
        <v>20</v>
      </c>
      <c r="P89" s="6">
        <v>0</v>
      </c>
      <c r="Q89" s="6">
        <v>20</v>
      </c>
      <c r="R89" s="6"/>
      <c r="S89" s="6">
        <v>640</v>
      </c>
      <c r="T89" s="6">
        <v>40</v>
      </c>
      <c r="U89" s="6">
        <v>680</v>
      </c>
      <c r="V89" s="6"/>
      <c r="W89" s="6">
        <v>360</v>
      </c>
      <c r="X89" s="6">
        <v>130</v>
      </c>
      <c r="Y89" s="6">
        <v>490</v>
      </c>
      <c r="Z89" s="6"/>
    </row>
    <row r="90" spans="2:26">
      <c r="B90" s="87" t="s">
        <v>318</v>
      </c>
      <c r="C90" s="6">
        <v>320</v>
      </c>
      <c r="D90" s="6">
        <v>70</v>
      </c>
      <c r="E90" s="6">
        <v>390</v>
      </c>
      <c r="F90" s="6"/>
      <c r="G90" s="6">
        <v>460</v>
      </c>
      <c r="H90" s="6">
        <v>320</v>
      </c>
      <c r="I90" s="6">
        <v>790</v>
      </c>
      <c r="J90" s="6"/>
      <c r="K90" s="6">
        <v>20</v>
      </c>
      <c r="L90" s="6" t="s">
        <v>40</v>
      </c>
      <c r="M90" s="6">
        <v>30</v>
      </c>
      <c r="N90" s="6"/>
      <c r="O90" s="6">
        <v>40</v>
      </c>
      <c r="P90" s="6">
        <v>10</v>
      </c>
      <c r="Q90" s="6">
        <v>40</v>
      </c>
      <c r="R90" s="6"/>
      <c r="S90" s="6">
        <v>340</v>
      </c>
      <c r="T90" s="6">
        <v>70</v>
      </c>
      <c r="U90" s="6">
        <v>410</v>
      </c>
      <c r="V90" s="6"/>
      <c r="W90" s="6">
        <v>500</v>
      </c>
      <c r="X90" s="6">
        <v>330</v>
      </c>
      <c r="Y90" s="6">
        <v>830</v>
      </c>
      <c r="Z90" s="6"/>
    </row>
    <row r="91" spans="2:26">
      <c r="B91" s="87" t="s">
        <v>319</v>
      </c>
      <c r="C91" s="6">
        <v>1670</v>
      </c>
      <c r="D91" s="6">
        <v>140</v>
      </c>
      <c r="E91" s="6">
        <v>1810</v>
      </c>
      <c r="F91" s="6"/>
      <c r="G91" s="6">
        <v>1520</v>
      </c>
      <c r="H91" s="6">
        <v>480</v>
      </c>
      <c r="I91" s="6">
        <v>2000</v>
      </c>
      <c r="J91" s="6"/>
      <c r="K91" s="6">
        <v>60</v>
      </c>
      <c r="L91" s="6">
        <v>10</v>
      </c>
      <c r="M91" s="6">
        <v>70</v>
      </c>
      <c r="N91" s="6"/>
      <c r="O91" s="6">
        <v>70</v>
      </c>
      <c r="P91" s="6">
        <v>10</v>
      </c>
      <c r="Q91" s="6">
        <v>80</v>
      </c>
      <c r="R91" s="6"/>
      <c r="S91" s="6">
        <v>1730</v>
      </c>
      <c r="T91" s="6">
        <v>150</v>
      </c>
      <c r="U91" s="6">
        <v>1880</v>
      </c>
      <c r="V91" s="6"/>
      <c r="W91" s="6">
        <v>1590</v>
      </c>
      <c r="X91" s="6">
        <v>500</v>
      </c>
      <c r="Y91" s="6">
        <v>2090</v>
      </c>
      <c r="Z91" s="6"/>
    </row>
    <row r="92" spans="2:26" ht="13">
      <c r="B92" s="86" t="s">
        <v>240</v>
      </c>
      <c r="C92" s="6"/>
      <c r="D92" s="6"/>
      <c r="E92" s="6"/>
      <c r="F92" s="6"/>
      <c r="G92" s="6"/>
      <c r="H92" s="6"/>
      <c r="I92" s="6"/>
      <c r="J92" s="6"/>
      <c r="K92" s="6"/>
      <c r="L92" s="6"/>
      <c r="M92" s="6"/>
      <c r="N92" s="6"/>
      <c r="O92" s="6"/>
      <c r="P92" s="6"/>
      <c r="Q92" s="6"/>
      <c r="R92" s="6"/>
      <c r="S92" s="6"/>
      <c r="T92" s="6"/>
      <c r="U92" s="6"/>
      <c r="V92" s="6"/>
      <c r="W92" s="6"/>
      <c r="X92" s="6"/>
      <c r="Y92" s="6"/>
      <c r="Z92" s="6"/>
    </row>
    <row r="93" spans="2:26">
      <c r="B93" s="87" t="s">
        <v>320</v>
      </c>
      <c r="C93" s="6">
        <v>4380</v>
      </c>
      <c r="D93" s="6">
        <v>490</v>
      </c>
      <c r="E93" s="6">
        <v>4870</v>
      </c>
      <c r="F93" s="6"/>
      <c r="G93" s="6">
        <v>4310</v>
      </c>
      <c r="H93" s="6">
        <v>2050</v>
      </c>
      <c r="I93" s="6">
        <v>6360</v>
      </c>
      <c r="J93" s="6"/>
      <c r="K93" s="6">
        <v>120</v>
      </c>
      <c r="L93" s="6">
        <v>10</v>
      </c>
      <c r="M93" s="6">
        <v>130</v>
      </c>
      <c r="N93" s="6"/>
      <c r="O93" s="6">
        <v>190</v>
      </c>
      <c r="P93" s="6">
        <v>40</v>
      </c>
      <c r="Q93" s="6">
        <v>240</v>
      </c>
      <c r="R93" s="6"/>
      <c r="S93" s="6">
        <v>4500</v>
      </c>
      <c r="T93" s="6">
        <v>500</v>
      </c>
      <c r="U93" s="6">
        <v>5000</v>
      </c>
      <c r="V93" s="6"/>
      <c r="W93" s="6">
        <v>4510</v>
      </c>
      <c r="X93" s="6">
        <v>2090</v>
      </c>
      <c r="Y93" s="6">
        <v>6600</v>
      </c>
      <c r="Z93" s="6"/>
    </row>
    <row r="94" spans="2:26">
      <c r="B94" s="87" t="s">
        <v>321</v>
      </c>
      <c r="C94" s="6">
        <v>430</v>
      </c>
      <c r="D94" s="6">
        <v>40</v>
      </c>
      <c r="E94" s="6">
        <v>470</v>
      </c>
      <c r="F94" s="6"/>
      <c r="G94" s="6">
        <v>400</v>
      </c>
      <c r="H94" s="6">
        <v>210</v>
      </c>
      <c r="I94" s="6">
        <v>610</v>
      </c>
      <c r="J94" s="6"/>
      <c r="K94" s="6">
        <v>10</v>
      </c>
      <c r="L94" s="6" t="s">
        <v>40</v>
      </c>
      <c r="M94" s="6">
        <v>10</v>
      </c>
      <c r="N94" s="6"/>
      <c r="O94" s="6">
        <v>10</v>
      </c>
      <c r="P94" s="6">
        <v>10</v>
      </c>
      <c r="Q94" s="6">
        <v>10</v>
      </c>
      <c r="R94" s="6"/>
      <c r="S94" s="6">
        <v>440</v>
      </c>
      <c r="T94" s="6">
        <v>40</v>
      </c>
      <c r="U94" s="6">
        <v>480</v>
      </c>
      <c r="V94" s="6"/>
      <c r="W94" s="6">
        <v>410</v>
      </c>
      <c r="X94" s="6">
        <v>210</v>
      </c>
      <c r="Y94" s="6">
        <v>620</v>
      </c>
      <c r="Z94" s="6"/>
    </row>
    <row r="95" spans="2:26">
      <c r="B95" s="87" t="s">
        <v>322</v>
      </c>
      <c r="C95" s="6">
        <v>850</v>
      </c>
      <c r="D95" s="6">
        <v>70</v>
      </c>
      <c r="E95" s="6">
        <v>920</v>
      </c>
      <c r="F95" s="6"/>
      <c r="G95" s="6">
        <v>1010</v>
      </c>
      <c r="H95" s="6">
        <v>370</v>
      </c>
      <c r="I95" s="6">
        <v>1380</v>
      </c>
      <c r="J95" s="6"/>
      <c r="K95" s="6">
        <v>50</v>
      </c>
      <c r="L95" s="6" t="s">
        <v>40</v>
      </c>
      <c r="M95" s="6">
        <v>50</v>
      </c>
      <c r="N95" s="6"/>
      <c r="O95" s="6">
        <v>70</v>
      </c>
      <c r="P95" s="6">
        <v>10</v>
      </c>
      <c r="Q95" s="6">
        <v>80</v>
      </c>
      <c r="R95" s="6"/>
      <c r="S95" s="6">
        <v>900</v>
      </c>
      <c r="T95" s="6">
        <v>70</v>
      </c>
      <c r="U95" s="6">
        <v>970</v>
      </c>
      <c r="V95" s="6"/>
      <c r="W95" s="6">
        <v>1080</v>
      </c>
      <c r="X95" s="6">
        <v>380</v>
      </c>
      <c r="Y95" s="6">
        <v>1460</v>
      </c>
      <c r="Z95" s="6"/>
    </row>
    <row r="96" spans="2:26">
      <c r="B96" s="87" t="s">
        <v>323</v>
      </c>
      <c r="C96" s="6">
        <v>240</v>
      </c>
      <c r="D96" s="6">
        <v>60</v>
      </c>
      <c r="E96" s="6">
        <v>300</v>
      </c>
      <c r="F96" s="6"/>
      <c r="G96" s="6">
        <v>300</v>
      </c>
      <c r="H96" s="6">
        <v>470</v>
      </c>
      <c r="I96" s="6">
        <v>760</v>
      </c>
      <c r="J96" s="6"/>
      <c r="K96" s="6">
        <v>30</v>
      </c>
      <c r="L96" s="6" t="s">
        <v>40</v>
      </c>
      <c r="M96" s="6">
        <v>30</v>
      </c>
      <c r="N96" s="6"/>
      <c r="O96" s="6">
        <v>40</v>
      </c>
      <c r="P96" s="6" t="s">
        <v>40</v>
      </c>
      <c r="Q96" s="6">
        <v>50</v>
      </c>
      <c r="R96" s="6"/>
      <c r="S96" s="6">
        <v>280</v>
      </c>
      <c r="T96" s="6">
        <v>60</v>
      </c>
      <c r="U96" s="6">
        <v>340</v>
      </c>
      <c r="V96" s="6"/>
      <c r="W96" s="6">
        <v>340</v>
      </c>
      <c r="X96" s="6">
        <v>470</v>
      </c>
      <c r="Y96" s="6">
        <v>810</v>
      </c>
      <c r="Z96" s="6"/>
    </row>
    <row r="97" spans="2:26">
      <c r="B97" s="87" t="s">
        <v>324</v>
      </c>
      <c r="C97" s="6">
        <v>120</v>
      </c>
      <c r="D97" s="6">
        <v>10</v>
      </c>
      <c r="E97" s="6">
        <v>130</v>
      </c>
      <c r="F97" s="6"/>
      <c r="G97" s="6">
        <v>160</v>
      </c>
      <c r="H97" s="6">
        <v>130</v>
      </c>
      <c r="I97" s="6">
        <v>290</v>
      </c>
      <c r="J97" s="6"/>
      <c r="K97" s="6">
        <v>10</v>
      </c>
      <c r="L97" s="6">
        <v>0</v>
      </c>
      <c r="M97" s="6">
        <v>10</v>
      </c>
      <c r="N97" s="6"/>
      <c r="O97" s="6">
        <v>20</v>
      </c>
      <c r="P97" s="6" t="s">
        <v>40</v>
      </c>
      <c r="Q97" s="6">
        <v>20</v>
      </c>
      <c r="R97" s="6"/>
      <c r="S97" s="6">
        <v>130</v>
      </c>
      <c r="T97" s="6">
        <v>10</v>
      </c>
      <c r="U97" s="6">
        <v>140</v>
      </c>
      <c r="V97" s="6"/>
      <c r="W97" s="6">
        <v>180</v>
      </c>
      <c r="X97" s="6">
        <v>130</v>
      </c>
      <c r="Y97" s="6">
        <v>310</v>
      </c>
      <c r="Z97" s="6"/>
    </row>
    <row r="98" spans="2:26">
      <c r="B98" s="87" t="s">
        <v>325</v>
      </c>
      <c r="C98" s="6">
        <v>140</v>
      </c>
      <c r="D98" s="6">
        <v>40</v>
      </c>
      <c r="E98" s="6">
        <v>180</v>
      </c>
      <c r="F98" s="6"/>
      <c r="G98" s="6">
        <v>190</v>
      </c>
      <c r="H98" s="6">
        <v>210</v>
      </c>
      <c r="I98" s="6">
        <v>400</v>
      </c>
      <c r="J98" s="6"/>
      <c r="K98" s="6">
        <v>10</v>
      </c>
      <c r="L98" s="6">
        <v>0</v>
      </c>
      <c r="M98" s="6">
        <v>10</v>
      </c>
      <c r="N98" s="6"/>
      <c r="O98" s="6">
        <v>10</v>
      </c>
      <c r="P98" s="6" t="s">
        <v>40</v>
      </c>
      <c r="Q98" s="6">
        <v>10</v>
      </c>
      <c r="R98" s="6"/>
      <c r="S98" s="6">
        <v>150</v>
      </c>
      <c r="T98" s="6">
        <v>40</v>
      </c>
      <c r="U98" s="6">
        <v>190</v>
      </c>
      <c r="V98" s="6"/>
      <c r="W98" s="6">
        <v>210</v>
      </c>
      <c r="X98" s="6">
        <v>210</v>
      </c>
      <c r="Y98" s="6">
        <v>420</v>
      </c>
      <c r="Z98" s="6"/>
    </row>
    <row r="99" spans="2:26">
      <c r="B99" s="87" t="s">
        <v>326</v>
      </c>
      <c r="C99">
        <v>220</v>
      </c>
      <c r="D99">
        <v>50</v>
      </c>
      <c r="E99">
        <v>260</v>
      </c>
      <c r="G99">
        <v>280</v>
      </c>
      <c r="H99">
        <v>300</v>
      </c>
      <c r="I99">
        <v>580</v>
      </c>
      <c r="K99">
        <v>20</v>
      </c>
      <c r="L99">
        <v>0</v>
      </c>
      <c r="M99">
        <v>20</v>
      </c>
      <c r="O99">
        <v>30</v>
      </c>
      <c r="P99" t="s">
        <v>40</v>
      </c>
      <c r="Q99">
        <v>30</v>
      </c>
      <c r="S99">
        <v>230</v>
      </c>
      <c r="T99">
        <v>50</v>
      </c>
      <c r="U99">
        <v>280</v>
      </c>
      <c r="W99">
        <v>300</v>
      </c>
      <c r="X99">
        <v>310</v>
      </c>
      <c r="Y99">
        <v>610</v>
      </c>
    </row>
    <row r="100" spans="2:26">
      <c r="B100" s="87"/>
    </row>
    <row r="101" spans="2:26" ht="13">
      <c r="B101" s="85" t="s">
        <v>211</v>
      </c>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2:26" ht="13">
      <c r="B102" s="86" t="s">
        <v>241</v>
      </c>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2:26">
      <c r="B103" s="87" t="s">
        <v>327</v>
      </c>
      <c r="C103" s="6">
        <v>520</v>
      </c>
      <c r="D103" s="6">
        <v>100</v>
      </c>
      <c r="E103" s="6">
        <v>620</v>
      </c>
      <c r="F103" s="6"/>
      <c r="G103" s="6">
        <v>610</v>
      </c>
      <c r="H103" s="6">
        <v>370</v>
      </c>
      <c r="I103" s="6">
        <v>980</v>
      </c>
      <c r="J103" s="6"/>
      <c r="K103" s="6">
        <v>20</v>
      </c>
      <c r="L103" s="6">
        <v>0</v>
      </c>
      <c r="M103" s="6">
        <v>20</v>
      </c>
      <c r="N103" s="6"/>
      <c r="O103" s="6">
        <v>30</v>
      </c>
      <c r="P103" s="6">
        <v>10</v>
      </c>
      <c r="Q103" s="6">
        <v>40</v>
      </c>
      <c r="R103" s="6"/>
      <c r="S103" s="6">
        <v>540</v>
      </c>
      <c r="T103" s="6">
        <v>100</v>
      </c>
      <c r="U103" s="6">
        <v>640</v>
      </c>
      <c r="V103" s="6"/>
      <c r="W103" s="6">
        <v>640</v>
      </c>
      <c r="X103" s="6">
        <v>380</v>
      </c>
      <c r="Y103" s="6">
        <v>1030</v>
      </c>
      <c r="Z103" s="6"/>
    </row>
    <row r="104" spans="2:26">
      <c r="B104" s="87" t="s">
        <v>328</v>
      </c>
      <c r="C104" s="6">
        <v>1590</v>
      </c>
      <c r="D104" s="6">
        <v>120</v>
      </c>
      <c r="E104" s="6">
        <v>1710</v>
      </c>
      <c r="F104" s="6"/>
      <c r="G104" s="6">
        <v>1190</v>
      </c>
      <c r="H104" s="6">
        <v>350</v>
      </c>
      <c r="I104" s="6">
        <v>1540</v>
      </c>
      <c r="J104" s="6"/>
      <c r="K104" s="6">
        <v>40</v>
      </c>
      <c r="L104" s="6">
        <v>10</v>
      </c>
      <c r="M104" s="6">
        <v>50</v>
      </c>
      <c r="N104" s="6"/>
      <c r="O104" s="6">
        <v>60</v>
      </c>
      <c r="P104" s="6">
        <v>20</v>
      </c>
      <c r="Q104" s="6">
        <v>80</v>
      </c>
      <c r="R104" s="6"/>
      <c r="S104" s="6">
        <v>1630</v>
      </c>
      <c r="T104" s="6">
        <v>130</v>
      </c>
      <c r="U104" s="6">
        <v>1760</v>
      </c>
      <c r="V104" s="6"/>
      <c r="W104" s="6">
        <v>1250</v>
      </c>
      <c r="X104" s="6">
        <v>370</v>
      </c>
      <c r="Y104" s="6">
        <v>1620</v>
      </c>
      <c r="Z104" s="6"/>
    </row>
    <row r="105" spans="2:26">
      <c r="B105" s="87" t="s">
        <v>329</v>
      </c>
      <c r="C105" s="6">
        <v>1820</v>
      </c>
      <c r="D105" s="6">
        <v>150</v>
      </c>
      <c r="E105" s="6">
        <v>1970</v>
      </c>
      <c r="F105" s="6"/>
      <c r="G105" s="6">
        <v>1450</v>
      </c>
      <c r="H105" s="6">
        <v>610</v>
      </c>
      <c r="I105" s="6">
        <v>2060</v>
      </c>
      <c r="J105" s="6"/>
      <c r="K105" s="6">
        <v>50</v>
      </c>
      <c r="L105" s="6" t="s">
        <v>40</v>
      </c>
      <c r="M105" s="6">
        <v>60</v>
      </c>
      <c r="N105" s="6"/>
      <c r="O105" s="6">
        <v>70</v>
      </c>
      <c r="P105" s="6">
        <v>10</v>
      </c>
      <c r="Q105" s="6">
        <v>90</v>
      </c>
      <c r="R105" s="6"/>
      <c r="S105" s="6">
        <v>1880</v>
      </c>
      <c r="T105" s="6">
        <v>150</v>
      </c>
      <c r="U105" s="6">
        <v>2020</v>
      </c>
      <c r="V105" s="6"/>
      <c r="W105" s="6">
        <v>1530</v>
      </c>
      <c r="X105" s="6">
        <v>620</v>
      </c>
      <c r="Y105" s="6">
        <v>2150</v>
      </c>
      <c r="Z105" s="6"/>
    </row>
    <row r="106" spans="2:26">
      <c r="B106" s="87" t="s">
        <v>330</v>
      </c>
      <c r="C106" s="6">
        <v>700</v>
      </c>
      <c r="D106" s="6">
        <v>110</v>
      </c>
      <c r="E106" s="6">
        <v>800</v>
      </c>
      <c r="F106" s="6"/>
      <c r="G106" s="6">
        <v>540</v>
      </c>
      <c r="H106" s="6">
        <v>370</v>
      </c>
      <c r="I106" s="6">
        <v>900</v>
      </c>
      <c r="J106" s="6"/>
      <c r="K106" s="6">
        <v>40</v>
      </c>
      <c r="L106" s="6" t="s">
        <v>40</v>
      </c>
      <c r="M106" s="6">
        <v>40</v>
      </c>
      <c r="N106" s="6"/>
      <c r="O106" s="6">
        <v>40</v>
      </c>
      <c r="P106" s="6">
        <v>10</v>
      </c>
      <c r="Q106" s="6">
        <v>50</v>
      </c>
      <c r="R106" s="6"/>
      <c r="S106" s="6">
        <v>730</v>
      </c>
      <c r="T106" s="6">
        <v>110</v>
      </c>
      <c r="U106" s="6">
        <v>840</v>
      </c>
      <c r="V106" s="6"/>
      <c r="W106" s="6">
        <v>580</v>
      </c>
      <c r="X106" s="6">
        <v>380</v>
      </c>
      <c r="Y106" s="6">
        <v>950</v>
      </c>
      <c r="Z106" s="6"/>
    </row>
    <row r="107" spans="2:26">
      <c r="B107" s="87" t="s">
        <v>331</v>
      </c>
      <c r="C107" s="6">
        <v>450</v>
      </c>
      <c r="D107" s="6">
        <v>60</v>
      </c>
      <c r="E107" s="6">
        <v>510</v>
      </c>
      <c r="F107" s="6"/>
      <c r="G107" s="6">
        <v>270</v>
      </c>
      <c r="H107" s="6">
        <v>130</v>
      </c>
      <c r="I107" s="6">
        <v>400</v>
      </c>
      <c r="J107" s="6"/>
      <c r="K107" s="6">
        <v>10</v>
      </c>
      <c r="L107" s="6" t="s">
        <v>40</v>
      </c>
      <c r="M107" s="6">
        <v>10</v>
      </c>
      <c r="N107" s="6"/>
      <c r="O107" s="6">
        <v>10</v>
      </c>
      <c r="P107" s="6" t="s">
        <v>40</v>
      </c>
      <c r="Q107" s="6">
        <v>10</v>
      </c>
      <c r="R107" s="6"/>
      <c r="S107" s="6">
        <v>460</v>
      </c>
      <c r="T107" s="6">
        <v>60</v>
      </c>
      <c r="U107" s="6">
        <v>520</v>
      </c>
      <c r="V107" s="6"/>
      <c r="W107" s="6">
        <v>280</v>
      </c>
      <c r="X107" s="6">
        <v>130</v>
      </c>
      <c r="Y107" s="6">
        <v>410</v>
      </c>
      <c r="Z107" s="6"/>
    </row>
    <row r="108" spans="2:26">
      <c r="B108" s="87" t="s">
        <v>332</v>
      </c>
      <c r="C108" s="6">
        <v>280</v>
      </c>
      <c r="D108" s="6">
        <v>20</v>
      </c>
      <c r="E108" s="6">
        <v>300</v>
      </c>
      <c r="F108" s="6"/>
      <c r="G108" s="6">
        <v>170</v>
      </c>
      <c r="H108" s="6">
        <v>50</v>
      </c>
      <c r="I108" s="6">
        <v>220</v>
      </c>
      <c r="J108" s="6"/>
      <c r="K108" s="6">
        <v>10</v>
      </c>
      <c r="L108" s="6">
        <v>0</v>
      </c>
      <c r="M108" s="6">
        <v>10</v>
      </c>
      <c r="N108" s="6"/>
      <c r="O108" s="6" t="s">
        <v>40</v>
      </c>
      <c r="P108" s="6">
        <v>0</v>
      </c>
      <c r="Q108" s="6" t="s">
        <v>40</v>
      </c>
      <c r="R108" s="6"/>
      <c r="S108" s="6">
        <v>280</v>
      </c>
      <c r="T108" s="6">
        <v>20</v>
      </c>
      <c r="U108" s="6">
        <v>310</v>
      </c>
      <c r="V108" s="6"/>
      <c r="W108" s="6">
        <v>170</v>
      </c>
      <c r="X108" s="6">
        <v>50</v>
      </c>
      <c r="Y108" s="6">
        <v>220</v>
      </c>
      <c r="Z108" s="6"/>
    </row>
    <row r="109" spans="2:26" ht="13">
      <c r="B109" s="86" t="s">
        <v>242</v>
      </c>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2:26">
      <c r="B110" s="87" t="s">
        <v>333</v>
      </c>
      <c r="C110" s="6">
        <v>130</v>
      </c>
      <c r="D110" s="6">
        <v>20</v>
      </c>
      <c r="E110" s="6">
        <v>150</v>
      </c>
      <c r="F110" s="6"/>
      <c r="G110" s="6">
        <v>200</v>
      </c>
      <c r="H110" s="6">
        <v>90</v>
      </c>
      <c r="I110" s="6">
        <v>290</v>
      </c>
      <c r="J110" s="6"/>
      <c r="K110" s="6">
        <v>40</v>
      </c>
      <c r="L110" s="6">
        <v>20</v>
      </c>
      <c r="M110" s="6">
        <v>70</v>
      </c>
      <c r="N110" s="6"/>
      <c r="O110" s="6">
        <v>40</v>
      </c>
      <c r="P110" s="6">
        <v>10</v>
      </c>
      <c r="Q110" s="6">
        <v>50</v>
      </c>
      <c r="R110" s="6"/>
      <c r="S110" s="6">
        <v>180</v>
      </c>
      <c r="T110" s="6">
        <v>40</v>
      </c>
      <c r="U110" s="6">
        <v>220</v>
      </c>
      <c r="V110" s="6"/>
      <c r="W110" s="6">
        <v>240</v>
      </c>
      <c r="X110" s="6">
        <v>100</v>
      </c>
      <c r="Y110" s="6">
        <v>330</v>
      </c>
      <c r="Z110" s="6"/>
    </row>
    <row r="111" spans="2:26">
      <c r="B111" s="87" t="s">
        <v>334</v>
      </c>
      <c r="C111" s="6">
        <v>960</v>
      </c>
      <c r="D111" s="6">
        <v>60</v>
      </c>
      <c r="E111" s="6">
        <v>1020</v>
      </c>
      <c r="F111" s="6"/>
      <c r="G111" s="6">
        <v>1000</v>
      </c>
      <c r="H111" s="6">
        <v>420</v>
      </c>
      <c r="I111" s="6">
        <v>1410</v>
      </c>
      <c r="J111" s="6"/>
      <c r="K111" s="6">
        <v>100</v>
      </c>
      <c r="L111" s="6" t="s">
        <v>40</v>
      </c>
      <c r="M111" s="6">
        <v>100</v>
      </c>
      <c r="N111" s="6"/>
      <c r="O111" s="6">
        <v>170</v>
      </c>
      <c r="P111" s="6">
        <v>20</v>
      </c>
      <c r="Q111" s="6">
        <v>190</v>
      </c>
      <c r="R111" s="6"/>
      <c r="S111" s="6">
        <v>1060</v>
      </c>
      <c r="T111" s="6">
        <v>60</v>
      </c>
      <c r="U111" s="6">
        <v>1120</v>
      </c>
      <c r="V111" s="6"/>
      <c r="W111" s="6">
        <v>1160</v>
      </c>
      <c r="X111" s="6">
        <v>440</v>
      </c>
      <c r="Y111" s="6">
        <v>1600</v>
      </c>
      <c r="Z111" s="6"/>
    </row>
    <row r="112" spans="2:26">
      <c r="B112" s="87" t="s">
        <v>335</v>
      </c>
      <c r="C112" s="6">
        <v>330</v>
      </c>
      <c r="D112" s="6">
        <v>20</v>
      </c>
      <c r="E112" s="6">
        <v>350</v>
      </c>
      <c r="F112" s="6"/>
      <c r="G112" s="6">
        <v>310</v>
      </c>
      <c r="H112" s="6">
        <v>120</v>
      </c>
      <c r="I112" s="6">
        <v>430</v>
      </c>
      <c r="J112" s="6"/>
      <c r="K112" s="6">
        <v>20</v>
      </c>
      <c r="L112" s="6" t="s">
        <v>40</v>
      </c>
      <c r="M112" s="6">
        <v>20</v>
      </c>
      <c r="N112" s="6"/>
      <c r="O112" s="6">
        <v>30</v>
      </c>
      <c r="P112" s="6" t="s">
        <v>40</v>
      </c>
      <c r="Q112" s="6">
        <v>40</v>
      </c>
      <c r="R112" s="6"/>
      <c r="S112" s="6">
        <v>350</v>
      </c>
      <c r="T112" s="6">
        <v>30</v>
      </c>
      <c r="U112" s="6">
        <v>370</v>
      </c>
      <c r="V112" s="6"/>
      <c r="W112" s="6">
        <v>350</v>
      </c>
      <c r="X112" s="6">
        <v>120</v>
      </c>
      <c r="Y112" s="6">
        <v>460</v>
      </c>
      <c r="Z112" s="6"/>
    </row>
    <row r="113" spans="2:26">
      <c r="B113" s="87" t="s">
        <v>336</v>
      </c>
      <c r="C113" s="6">
        <v>230</v>
      </c>
      <c r="D113" s="6">
        <v>20</v>
      </c>
      <c r="E113" s="6">
        <v>240</v>
      </c>
      <c r="F113" s="6"/>
      <c r="G113" s="6">
        <v>150</v>
      </c>
      <c r="H113" s="6">
        <v>30</v>
      </c>
      <c r="I113" s="6">
        <v>180</v>
      </c>
      <c r="J113" s="6"/>
      <c r="K113" s="6">
        <v>10</v>
      </c>
      <c r="L113" s="6">
        <v>0</v>
      </c>
      <c r="M113" s="6">
        <v>10</v>
      </c>
      <c r="N113" s="6"/>
      <c r="O113" s="6" t="s">
        <v>40</v>
      </c>
      <c r="P113" s="6">
        <v>0</v>
      </c>
      <c r="Q113" s="6" t="s">
        <v>40</v>
      </c>
      <c r="R113" s="6"/>
      <c r="S113" s="6">
        <v>230</v>
      </c>
      <c r="T113" s="6">
        <v>20</v>
      </c>
      <c r="U113" s="6">
        <v>250</v>
      </c>
      <c r="V113" s="6"/>
      <c r="W113" s="6">
        <v>150</v>
      </c>
      <c r="X113" s="6">
        <v>30</v>
      </c>
      <c r="Y113" s="6">
        <v>190</v>
      </c>
      <c r="Z113" s="6"/>
    </row>
    <row r="114" spans="2:26" ht="13">
      <c r="B114" s="86" t="s">
        <v>243</v>
      </c>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2:26">
      <c r="B115" s="87" t="s">
        <v>337</v>
      </c>
      <c r="C115" s="6">
        <v>430</v>
      </c>
      <c r="D115" s="6">
        <v>80</v>
      </c>
      <c r="E115" s="6">
        <v>510</v>
      </c>
      <c r="F115" s="6"/>
      <c r="G115" s="6">
        <v>440</v>
      </c>
      <c r="H115" s="6">
        <v>300</v>
      </c>
      <c r="I115" s="6">
        <v>730</v>
      </c>
      <c r="J115" s="6"/>
      <c r="K115" s="6">
        <v>20</v>
      </c>
      <c r="L115" s="6">
        <v>10</v>
      </c>
      <c r="M115" s="6">
        <v>30</v>
      </c>
      <c r="N115" s="6"/>
      <c r="O115" s="6">
        <v>50</v>
      </c>
      <c r="P115" s="6">
        <v>10</v>
      </c>
      <c r="Q115" s="6">
        <v>70</v>
      </c>
      <c r="R115" s="6"/>
      <c r="S115" s="6">
        <v>460</v>
      </c>
      <c r="T115" s="6">
        <v>90</v>
      </c>
      <c r="U115" s="6">
        <v>540</v>
      </c>
      <c r="V115" s="6"/>
      <c r="W115" s="6">
        <v>490</v>
      </c>
      <c r="X115" s="6">
        <v>310</v>
      </c>
      <c r="Y115" s="6">
        <v>800</v>
      </c>
      <c r="Z115" s="6"/>
    </row>
    <row r="116" spans="2:26">
      <c r="B116" s="87" t="s">
        <v>338</v>
      </c>
      <c r="C116" s="6">
        <v>170</v>
      </c>
      <c r="D116" s="6">
        <v>20</v>
      </c>
      <c r="E116" s="6">
        <v>190</v>
      </c>
      <c r="F116" s="6"/>
      <c r="G116" s="6">
        <v>110</v>
      </c>
      <c r="H116" s="6">
        <v>50</v>
      </c>
      <c r="I116" s="6">
        <v>160</v>
      </c>
      <c r="J116" s="6"/>
      <c r="K116" s="6" t="s">
        <v>40</v>
      </c>
      <c r="L116" s="6">
        <v>0</v>
      </c>
      <c r="M116" s="6" t="s">
        <v>40</v>
      </c>
      <c r="N116" s="6"/>
      <c r="O116" s="6">
        <v>10</v>
      </c>
      <c r="P116" s="6" t="s">
        <v>40</v>
      </c>
      <c r="Q116" s="6">
        <v>10</v>
      </c>
      <c r="R116" s="6"/>
      <c r="S116" s="6">
        <v>180</v>
      </c>
      <c r="T116" s="6">
        <v>20</v>
      </c>
      <c r="U116" s="6">
        <v>200</v>
      </c>
      <c r="V116" s="6"/>
      <c r="W116" s="6">
        <v>110</v>
      </c>
      <c r="X116" s="6">
        <v>50</v>
      </c>
      <c r="Y116" s="6">
        <v>170</v>
      </c>
      <c r="Z116" s="6"/>
    </row>
    <row r="117" spans="2:26">
      <c r="B117" s="87" t="s">
        <v>339</v>
      </c>
      <c r="C117" s="6">
        <v>490</v>
      </c>
      <c r="D117" s="6">
        <v>40</v>
      </c>
      <c r="E117" s="6">
        <v>530</v>
      </c>
      <c r="F117" s="6"/>
      <c r="G117" s="6">
        <v>390</v>
      </c>
      <c r="H117" s="6">
        <v>150</v>
      </c>
      <c r="I117" s="6">
        <v>540</v>
      </c>
      <c r="J117" s="6"/>
      <c r="K117" s="6">
        <v>30</v>
      </c>
      <c r="L117" s="6">
        <v>0</v>
      </c>
      <c r="M117" s="6">
        <v>30</v>
      </c>
      <c r="N117" s="6"/>
      <c r="O117" s="6">
        <v>30</v>
      </c>
      <c r="P117" s="6">
        <v>10</v>
      </c>
      <c r="Q117" s="6">
        <v>40</v>
      </c>
      <c r="R117" s="6"/>
      <c r="S117" s="6">
        <v>520</v>
      </c>
      <c r="T117" s="6">
        <v>40</v>
      </c>
      <c r="U117" s="6">
        <v>560</v>
      </c>
      <c r="V117" s="6"/>
      <c r="W117" s="6">
        <v>420</v>
      </c>
      <c r="X117" s="6">
        <v>150</v>
      </c>
      <c r="Y117" s="6">
        <v>570</v>
      </c>
      <c r="Z117" s="6"/>
    </row>
    <row r="118" spans="2:26">
      <c r="B118" s="87" t="s">
        <v>340</v>
      </c>
      <c r="C118" s="6">
        <v>250</v>
      </c>
      <c r="D118" s="6">
        <v>40</v>
      </c>
      <c r="E118" s="6">
        <v>290</v>
      </c>
      <c r="F118" s="6"/>
      <c r="G118" s="6">
        <v>220</v>
      </c>
      <c r="H118" s="6">
        <v>90</v>
      </c>
      <c r="I118" s="6">
        <v>310</v>
      </c>
      <c r="J118" s="6"/>
      <c r="K118" s="6">
        <v>30</v>
      </c>
      <c r="L118" s="6">
        <v>30</v>
      </c>
      <c r="M118" s="6">
        <v>60</v>
      </c>
      <c r="N118" s="6"/>
      <c r="O118" s="6">
        <v>30</v>
      </c>
      <c r="P118" s="6">
        <v>20</v>
      </c>
      <c r="Q118" s="6">
        <v>50</v>
      </c>
      <c r="R118" s="6"/>
      <c r="S118" s="6">
        <v>270</v>
      </c>
      <c r="T118" s="6">
        <v>70</v>
      </c>
      <c r="U118" s="6">
        <v>340</v>
      </c>
      <c r="V118" s="6"/>
      <c r="W118" s="6">
        <v>250</v>
      </c>
      <c r="X118" s="6">
        <v>110</v>
      </c>
      <c r="Y118" s="6">
        <v>360</v>
      </c>
      <c r="Z118" s="6"/>
    </row>
    <row r="119" spans="2:26">
      <c r="B119" s="87" t="s">
        <v>341</v>
      </c>
      <c r="C119" s="6">
        <v>420</v>
      </c>
      <c r="D119" s="6">
        <v>30</v>
      </c>
      <c r="E119" s="6">
        <v>450</v>
      </c>
      <c r="F119" s="6"/>
      <c r="G119" s="6">
        <v>420</v>
      </c>
      <c r="H119" s="6">
        <v>160</v>
      </c>
      <c r="I119" s="6">
        <v>570</v>
      </c>
      <c r="J119" s="6"/>
      <c r="K119" s="6">
        <v>30</v>
      </c>
      <c r="L119" s="6" t="s">
        <v>40</v>
      </c>
      <c r="M119" s="6">
        <v>30</v>
      </c>
      <c r="N119" s="6"/>
      <c r="O119" s="6">
        <v>60</v>
      </c>
      <c r="P119" s="6">
        <v>10</v>
      </c>
      <c r="Q119" s="6">
        <v>70</v>
      </c>
      <c r="R119" s="6"/>
      <c r="S119" s="6">
        <v>450</v>
      </c>
      <c r="T119" s="6">
        <v>30</v>
      </c>
      <c r="U119" s="6">
        <v>480</v>
      </c>
      <c r="V119" s="6"/>
      <c r="W119" s="6">
        <v>470</v>
      </c>
      <c r="X119" s="6">
        <v>170</v>
      </c>
      <c r="Y119" s="6">
        <v>640</v>
      </c>
      <c r="Z119" s="6"/>
    </row>
    <row r="120" spans="2:26">
      <c r="B120" s="87" t="s">
        <v>342</v>
      </c>
      <c r="C120">
        <v>190</v>
      </c>
      <c r="D120">
        <v>30</v>
      </c>
      <c r="E120">
        <v>220</v>
      </c>
      <c r="G120">
        <v>350</v>
      </c>
      <c r="H120">
        <v>260</v>
      </c>
      <c r="I120">
        <v>610</v>
      </c>
      <c r="K120">
        <v>30</v>
      </c>
      <c r="L120" t="s">
        <v>40</v>
      </c>
      <c r="M120">
        <v>30</v>
      </c>
      <c r="O120">
        <v>70</v>
      </c>
      <c r="P120">
        <v>10</v>
      </c>
      <c r="Q120">
        <v>80</v>
      </c>
      <c r="S120">
        <v>220</v>
      </c>
      <c r="T120">
        <v>40</v>
      </c>
      <c r="U120">
        <v>250</v>
      </c>
      <c r="W120">
        <v>420</v>
      </c>
      <c r="X120">
        <v>270</v>
      </c>
      <c r="Y120">
        <v>690</v>
      </c>
    </row>
    <row r="121" spans="2:26">
      <c r="B121" s="87"/>
    </row>
    <row r="122" spans="2:26" ht="13">
      <c r="B122" s="85" t="s">
        <v>212</v>
      </c>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2:26" ht="13">
      <c r="B123" s="86" t="s">
        <v>244</v>
      </c>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2:26">
      <c r="B124" s="87" t="s">
        <v>343</v>
      </c>
      <c r="C124" s="6">
        <v>1660</v>
      </c>
      <c r="D124" s="6">
        <v>130</v>
      </c>
      <c r="E124" s="6">
        <v>1790</v>
      </c>
      <c r="F124" s="6"/>
      <c r="G124" s="6">
        <v>1310</v>
      </c>
      <c r="H124" s="6">
        <v>340</v>
      </c>
      <c r="I124" s="6">
        <v>1650</v>
      </c>
      <c r="J124" s="6"/>
      <c r="K124" s="6">
        <v>70</v>
      </c>
      <c r="L124" s="6">
        <v>0</v>
      </c>
      <c r="M124" s="6">
        <v>70</v>
      </c>
      <c r="N124" s="6"/>
      <c r="O124" s="6">
        <v>120</v>
      </c>
      <c r="P124" s="6">
        <v>10</v>
      </c>
      <c r="Q124" s="6">
        <v>130</v>
      </c>
      <c r="R124" s="6"/>
      <c r="S124" s="6">
        <v>1730</v>
      </c>
      <c r="T124" s="6">
        <v>130</v>
      </c>
      <c r="U124" s="6">
        <v>1860</v>
      </c>
      <c r="V124" s="6"/>
      <c r="W124" s="6">
        <v>1430</v>
      </c>
      <c r="X124" s="6">
        <v>350</v>
      </c>
      <c r="Y124" s="6">
        <v>1780</v>
      </c>
      <c r="Z124" s="6"/>
    </row>
    <row r="125" spans="2:26">
      <c r="B125" s="87" t="s">
        <v>344</v>
      </c>
      <c r="C125" s="6">
        <v>24300</v>
      </c>
      <c r="D125" s="6">
        <v>850</v>
      </c>
      <c r="E125" s="6">
        <v>25150</v>
      </c>
      <c r="F125" s="6"/>
      <c r="G125" s="6">
        <v>24400</v>
      </c>
      <c r="H125" s="6">
        <v>4000</v>
      </c>
      <c r="I125" s="6">
        <v>28400</v>
      </c>
      <c r="J125" s="6"/>
      <c r="K125" s="6">
        <v>860</v>
      </c>
      <c r="L125" s="6">
        <v>30</v>
      </c>
      <c r="M125" s="6">
        <v>890</v>
      </c>
      <c r="N125" s="6"/>
      <c r="O125" s="6">
        <v>1120</v>
      </c>
      <c r="P125" s="6">
        <v>90</v>
      </c>
      <c r="Q125" s="6">
        <v>1210</v>
      </c>
      <c r="R125" s="6"/>
      <c r="S125" s="6">
        <v>25180</v>
      </c>
      <c r="T125" s="6">
        <v>880</v>
      </c>
      <c r="U125" s="6">
        <v>26060</v>
      </c>
      <c r="V125" s="6"/>
      <c r="W125" s="6">
        <v>25530</v>
      </c>
      <c r="X125" s="6">
        <v>4090</v>
      </c>
      <c r="Y125" s="6">
        <v>29620</v>
      </c>
      <c r="Z125" s="6"/>
    </row>
    <row r="126" spans="2:26">
      <c r="B126" s="87" t="s">
        <v>345</v>
      </c>
      <c r="C126" s="6">
        <v>360</v>
      </c>
      <c r="D126" s="6">
        <v>30</v>
      </c>
      <c r="E126" s="6">
        <v>390</v>
      </c>
      <c r="F126" s="6"/>
      <c r="G126" s="6">
        <v>320</v>
      </c>
      <c r="H126" s="6">
        <v>60</v>
      </c>
      <c r="I126" s="6">
        <v>380</v>
      </c>
      <c r="J126" s="6"/>
      <c r="K126" s="6">
        <v>30</v>
      </c>
      <c r="L126" s="6" t="s">
        <v>40</v>
      </c>
      <c r="M126" s="6">
        <v>30</v>
      </c>
      <c r="N126" s="6"/>
      <c r="O126" s="6">
        <v>50</v>
      </c>
      <c r="P126" s="6" t="s">
        <v>40</v>
      </c>
      <c r="Q126" s="6">
        <v>50</v>
      </c>
      <c r="R126" s="6"/>
      <c r="S126" s="6">
        <v>390</v>
      </c>
      <c r="T126" s="6">
        <v>30</v>
      </c>
      <c r="U126" s="6">
        <v>420</v>
      </c>
      <c r="V126" s="6"/>
      <c r="W126" s="6">
        <v>370</v>
      </c>
      <c r="X126" s="6">
        <v>70</v>
      </c>
      <c r="Y126" s="6">
        <v>430</v>
      </c>
      <c r="Z126" s="6"/>
    </row>
    <row r="127" spans="2:26">
      <c r="B127" s="87" t="s">
        <v>346</v>
      </c>
      <c r="C127" s="6">
        <v>430</v>
      </c>
      <c r="D127" s="6">
        <v>30</v>
      </c>
      <c r="E127" s="6">
        <v>460</v>
      </c>
      <c r="F127" s="6"/>
      <c r="G127" s="6">
        <v>350</v>
      </c>
      <c r="H127" s="6">
        <v>90</v>
      </c>
      <c r="I127" s="6">
        <v>440</v>
      </c>
      <c r="J127" s="6"/>
      <c r="K127" s="6">
        <v>20</v>
      </c>
      <c r="L127" s="6" t="s">
        <v>40</v>
      </c>
      <c r="M127" s="6">
        <v>20</v>
      </c>
      <c r="N127" s="6"/>
      <c r="O127" s="6">
        <v>40</v>
      </c>
      <c r="P127" s="6" t="s">
        <v>40</v>
      </c>
      <c r="Q127" s="6">
        <v>40</v>
      </c>
      <c r="R127" s="6"/>
      <c r="S127" s="6">
        <v>450</v>
      </c>
      <c r="T127" s="6">
        <v>30</v>
      </c>
      <c r="U127" s="6">
        <v>480</v>
      </c>
      <c r="V127" s="6"/>
      <c r="W127" s="6">
        <v>390</v>
      </c>
      <c r="X127" s="6">
        <v>100</v>
      </c>
      <c r="Y127" s="6">
        <v>480</v>
      </c>
      <c r="Z127" s="6"/>
    </row>
    <row r="128" spans="2:26" ht="13">
      <c r="B128" s="86" t="s">
        <v>245</v>
      </c>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2:26">
      <c r="B129" s="87" t="s">
        <v>347</v>
      </c>
      <c r="C129" s="6">
        <v>1010</v>
      </c>
      <c r="D129" s="6">
        <v>140</v>
      </c>
      <c r="E129" s="6">
        <v>1150</v>
      </c>
      <c r="F129" s="6"/>
      <c r="G129" s="6">
        <v>1180</v>
      </c>
      <c r="H129" s="6">
        <v>520</v>
      </c>
      <c r="I129" s="6">
        <v>1700</v>
      </c>
      <c r="J129" s="6"/>
      <c r="K129" s="6">
        <v>70</v>
      </c>
      <c r="L129" s="6" t="s">
        <v>40</v>
      </c>
      <c r="M129" s="6">
        <v>70</v>
      </c>
      <c r="N129" s="6"/>
      <c r="O129" s="6">
        <v>120</v>
      </c>
      <c r="P129" s="6">
        <v>10</v>
      </c>
      <c r="Q129" s="6">
        <v>130</v>
      </c>
      <c r="R129" s="6"/>
      <c r="S129" s="6">
        <v>1080</v>
      </c>
      <c r="T129" s="6">
        <v>150</v>
      </c>
      <c r="U129" s="6">
        <v>1220</v>
      </c>
      <c r="V129" s="6"/>
      <c r="W129" s="6">
        <v>1300</v>
      </c>
      <c r="X129" s="6">
        <v>530</v>
      </c>
      <c r="Y129" s="6">
        <v>1820</v>
      </c>
      <c r="Z129" s="6"/>
    </row>
    <row r="130" spans="2:26">
      <c r="B130" s="87" t="s">
        <v>348</v>
      </c>
      <c r="C130" s="6">
        <v>2960</v>
      </c>
      <c r="D130" s="6">
        <v>180</v>
      </c>
      <c r="E130" s="6">
        <v>3140</v>
      </c>
      <c r="F130" s="6"/>
      <c r="G130" s="6">
        <v>2850</v>
      </c>
      <c r="H130" s="6">
        <v>560</v>
      </c>
      <c r="I130" s="6">
        <v>3400</v>
      </c>
      <c r="J130" s="6"/>
      <c r="K130" s="6">
        <v>150</v>
      </c>
      <c r="L130" s="6">
        <v>10</v>
      </c>
      <c r="M130" s="6">
        <v>160</v>
      </c>
      <c r="N130" s="6"/>
      <c r="O130" s="6">
        <v>160</v>
      </c>
      <c r="P130" s="6">
        <v>10</v>
      </c>
      <c r="Q130" s="6">
        <v>180</v>
      </c>
      <c r="R130" s="6"/>
      <c r="S130" s="6">
        <v>3110</v>
      </c>
      <c r="T130" s="6">
        <v>190</v>
      </c>
      <c r="U130" s="6">
        <v>3300</v>
      </c>
      <c r="V130" s="6"/>
      <c r="W130" s="6">
        <v>3010</v>
      </c>
      <c r="X130" s="6">
        <v>570</v>
      </c>
      <c r="Y130" s="6">
        <v>3580</v>
      </c>
      <c r="Z130" s="6"/>
    </row>
    <row r="131" spans="2:26">
      <c r="B131" s="87" t="s">
        <v>349</v>
      </c>
      <c r="C131" s="6">
        <v>560</v>
      </c>
      <c r="D131" s="6">
        <v>30</v>
      </c>
      <c r="E131" s="6">
        <v>600</v>
      </c>
      <c r="F131" s="6"/>
      <c r="G131" s="6">
        <v>560</v>
      </c>
      <c r="H131" s="6">
        <v>140</v>
      </c>
      <c r="I131" s="6">
        <v>700</v>
      </c>
      <c r="J131" s="6"/>
      <c r="K131" s="6">
        <v>60</v>
      </c>
      <c r="L131" s="6">
        <v>10</v>
      </c>
      <c r="M131" s="6">
        <v>70</v>
      </c>
      <c r="N131" s="6"/>
      <c r="O131" s="6">
        <v>130</v>
      </c>
      <c r="P131" s="6">
        <v>10</v>
      </c>
      <c r="Q131" s="6">
        <v>140</v>
      </c>
      <c r="R131" s="6"/>
      <c r="S131" s="6">
        <v>630</v>
      </c>
      <c r="T131" s="6">
        <v>40</v>
      </c>
      <c r="U131" s="6">
        <v>670</v>
      </c>
      <c r="V131" s="6"/>
      <c r="W131" s="6">
        <v>690</v>
      </c>
      <c r="X131" s="6">
        <v>150</v>
      </c>
      <c r="Y131" s="6">
        <v>840</v>
      </c>
      <c r="Z131" s="6"/>
    </row>
    <row r="132" spans="2:26">
      <c r="B132" s="87" t="s">
        <v>350</v>
      </c>
      <c r="C132" s="6">
        <v>470</v>
      </c>
      <c r="D132" s="6">
        <v>50</v>
      </c>
      <c r="E132" s="6">
        <v>520</v>
      </c>
      <c r="F132" s="6"/>
      <c r="G132" s="6">
        <v>580</v>
      </c>
      <c r="H132" s="6">
        <v>120</v>
      </c>
      <c r="I132" s="6">
        <v>690</v>
      </c>
      <c r="J132" s="6"/>
      <c r="K132" s="6">
        <v>70</v>
      </c>
      <c r="L132" s="6">
        <v>0</v>
      </c>
      <c r="M132" s="6">
        <v>70</v>
      </c>
      <c r="N132" s="6"/>
      <c r="O132" s="6">
        <v>110</v>
      </c>
      <c r="P132" s="6">
        <v>10</v>
      </c>
      <c r="Q132" s="6">
        <v>110</v>
      </c>
      <c r="R132" s="6"/>
      <c r="S132" s="6">
        <v>540</v>
      </c>
      <c r="T132" s="6">
        <v>50</v>
      </c>
      <c r="U132" s="6">
        <v>580</v>
      </c>
      <c r="V132" s="6"/>
      <c r="W132" s="6">
        <v>680</v>
      </c>
      <c r="X132" s="6">
        <v>130</v>
      </c>
      <c r="Y132" s="6">
        <v>810</v>
      </c>
      <c r="Z132" s="6"/>
    </row>
    <row r="133" spans="2:26">
      <c r="B133" s="87" t="s">
        <v>351</v>
      </c>
      <c r="C133" s="6">
        <v>1510</v>
      </c>
      <c r="D133" s="6">
        <v>70</v>
      </c>
      <c r="E133" s="6">
        <v>1580</v>
      </c>
      <c r="F133" s="6"/>
      <c r="G133" s="6">
        <v>1780</v>
      </c>
      <c r="H133" s="6">
        <v>390</v>
      </c>
      <c r="I133" s="6">
        <v>2170</v>
      </c>
      <c r="J133" s="6"/>
      <c r="K133" s="6">
        <v>160</v>
      </c>
      <c r="L133" s="6">
        <v>50</v>
      </c>
      <c r="M133" s="6">
        <v>210</v>
      </c>
      <c r="N133" s="6"/>
      <c r="O133" s="6">
        <v>290</v>
      </c>
      <c r="P133" s="6">
        <v>140</v>
      </c>
      <c r="Q133" s="6">
        <v>430</v>
      </c>
      <c r="R133" s="6"/>
      <c r="S133" s="6">
        <v>1670</v>
      </c>
      <c r="T133" s="6">
        <v>120</v>
      </c>
      <c r="U133" s="6">
        <v>1790</v>
      </c>
      <c r="V133" s="6"/>
      <c r="W133" s="6">
        <v>2070</v>
      </c>
      <c r="X133" s="6">
        <v>520</v>
      </c>
      <c r="Y133" s="6">
        <v>2590</v>
      </c>
      <c r="Z133" s="6"/>
    </row>
    <row r="134" spans="2:26" ht="13">
      <c r="B134" s="86" t="s">
        <v>246</v>
      </c>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2:26">
      <c r="B135" s="87" t="s">
        <v>352</v>
      </c>
      <c r="C135" s="6">
        <v>750</v>
      </c>
      <c r="D135" s="6">
        <v>50</v>
      </c>
      <c r="E135" s="6">
        <v>800</v>
      </c>
      <c r="F135" s="6"/>
      <c r="G135" s="6">
        <v>660</v>
      </c>
      <c r="H135" s="6">
        <v>190</v>
      </c>
      <c r="I135" s="6">
        <v>850</v>
      </c>
      <c r="J135" s="6"/>
      <c r="K135" s="6">
        <v>40</v>
      </c>
      <c r="L135" s="6" t="s">
        <v>40</v>
      </c>
      <c r="M135" s="6">
        <v>40</v>
      </c>
      <c r="N135" s="6"/>
      <c r="O135" s="6">
        <v>60</v>
      </c>
      <c r="P135" s="6">
        <v>10</v>
      </c>
      <c r="Q135" s="6">
        <v>70</v>
      </c>
      <c r="R135" s="6"/>
      <c r="S135" s="6">
        <v>790</v>
      </c>
      <c r="T135" s="6">
        <v>50</v>
      </c>
      <c r="U135" s="6">
        <v>840</v>
      </c>
      <c r="V135" s="6"/>
      <c r="W135" s="6">
        <v>720</v>
      </c>
      <c r="X135" s="6">
        <v>200</v>
      </c>
      <c r="Y135" s="6">
        <v>920</v>
      </c>
      <c r="Z135" s="6"/>
    </row>
    <row r="136" spans="2:26">
      <c r="B136" s="87" t="s">
        <v>353</v>
      </c>
      <c r="C136" s="6">
        <v>160</v>
      </c>
      <c r="D136" s="6">
        <v>20</v>
      </c>
      <c r="E136" s="6">
        <v>180</v>
      </c>
      <c r="F136" s="6"/>
      <c r="G136" s="6">
        <v>210</v>
      </c>
      <c r="H136" s="6">
        <v>130</v>
      </c>
      <c r="I136" s="6">
        <v>340</v>
      </c>
      <c r="J136" s="6"/>
      <c r="K136" s="6">
        <v>30</v>
      </c>
      <c r="L136" s="6" t="s">
        <v>40</v>
      </c>
      <c r="M136" s="6">
        <v>40</v>
      </c>
      <c r="N136" s="6"/>
      <c r="O136" s="6">
        <v>40</v>
      </c>
      <c r="P136" s="6">
        <v>10</v>
      </c>
      <c r="Q136" s="6">
        <v>50</v>
      </c>
      <c r="R136" s="6"/>
      <c r="S136" s="6">
        <v>190</v>
      </c>
      <c r="T136" s="6">
        <v>20</v>
      </c>
      <c r="U136" s="6">
        <v>210</v>
      </c>
      <c r="V136" s="6"/>
      <c r="W136" s="6">
        <v>250</v>
      </c>
      <c r="X136" s="6">
        <v>140</v>
      </c>
      <c r="Y136" s="6">
        <v>390</v>
      </c>
      <c r="Z136" s="6"/>
    </row>
    <row r="137" spans="2:26">
      <c r="B137" s="87" t="s">
        <v>354</v>
      </c>
      <c r="C137" s="6">
        <v>250</v>
      </c>
      <c r="D137" s="6">
        <v>30</v>
      </c>
      <c r="E137" s="6">
        <v>280</v>
      </c>
      <c r="F137" s="6"/>
      <c r="G137" s="6">
        <v>340</v>
      </c>
      <c r="H137" s="6">
        <v>260</v>
      </c>
      <c r="I137" s="6">
        <v>600</v>
      </c>
      <c r="J137" s="6"/>
      <c r="K137" s="6">
        <v>60</v>
      </c>
      <c r="L137" s="6" t="s">
        <v>40</v>
      </c>
      <c r="M137" s="6">
        <v>60</v>
      </c>
      <c r="N137" s="6"/>
      <c r="O137" s="6">
        <v>110</v>
      </c>
      <c r="P137" s="6">
        <v>10</v>
      </c>
      <c r="Q137" s="6">
        <v>120</v>
      </c>
      <c r="R137" s="6"/>
      <c r="S137" s="6">
        <v>310</v>
      </c>
      <c r="T137" s="6">
        <v>30</v>
      </c>
      <c r="U137" s="6">
        <v>340</v>
      </c>
      <c r="V137" s="6"/>
      <c r="W137" s="6">
        <v>450</v>
      </c>
      <c r="X137" s="6">
        <v>270</v>
      </c>
      <c r="Y137" s="6">
        <v>720</v>
      </c>
      <c r="Z137" s="6"/>
    </row>
    <row r="138" spans="2:26">
      <c r="B138" s="87" t="s">
        <v>355</v>
      </c>
      <c r="C138" s="6">
        <v>80</v>
      </c>
      <c r="D138" s="6">
        <v>10</v>
      </c>
      <c r="E138" s="6">
        <v>90</v>
      </c>
      <c r="F138" s="6"/>
      <c r="G138" s="6">
        <v>130</v>
      </c>
      <c r="H138" s="6">
        <v>60</v>
      </c>
      <c r="I138" s="6">
        <v>190</v>
      </c>
      <c r="J138" s="6"/>
      <c r="K138" s="6">
        <v>30</v>
      </c>
      <c r="L138" s="6" t="s">
        <v>40</v>
      </c>
      <c r="M138" s="6">
        <v>30</v>
      </c>
      <c r="N138" s="6"/>
      <c r="O138" s="6">
        <v>50</v>
      </c>
      <c r="P138" s="6">
        <v>10</v>
      </c>
      <c r="Q138" s="6">
        <v>50</v>
      </c>
      <c r="R138" s="6"/>
      <c r="S138" s="6">
        <v>110</v>
      </c>
      <c r="T138" s="6">
        <v>10</v>
      </c>
      <c r="U138" s="6">
        <v>120</v>
      </c>
      <c r="V138" s="6"/>
      <c r="W138" s="6">
        <v>170</v>
      </c>
      <c r="X138" s="6">
        <v>70</v>
      </c>
      <c r="Y138" s="6">
        <v>240</v>
      </c>
      <c r="Z138" s="6"/>
    </row>
    <row r="139" spans="2:26" ht="13">
      <c r="B139" s="86" t="s">
        <v>247</v>
      </c>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2:26">
      <c r="B140" s="87" t="s">
        <v>356</v>
      </c>
      <c r="C140" s="6">
        <v>90</v>
      </c>
      <c r="D140" s="6">
        <v>10</v>
      </c>
      <c r="E140" s="6">
        <v>100</v>
      </c>
      <c r="F140" s="6"/>
      <c r="G140" s="6">
        <v>170</v>
      </c>
      <c r="H140" s="6">
        <v>110</v>
      </c>
      <c r="I140" s="6">
        <v>280</v>
      </c>
      <c r="J140" s="6"/>
      <c r="K140" s="6">
        <v>30</v>
      </c>
      <c r="L140" s="6">
        <v>0</v>
      </c>
      <c r="M140" s="6">
        <v>30</v>
      </c>
      <c r="N140" s="6"/>
      <c r="O140" s="6">
        <v>50</v>
      </c>
      <c r="P140" s="6">
        <v>0</v>
      </c>
      <c r="Q140" s="6">
        <v>50</v>
      </c>
      <c r="R140" s="6"/>
      <c r="S140" s="6">
        <v>120</v>
      </c>
      <c r="T140" s="6">
        <v>10</v>
      </c>
      <c r="U140" s="6">
        <v>130</v>
      </c>
      <c r="V140" s="6"/>
      <c r="W140" s="6">
        <v>220</v>
      </c>
      <c r="X140" s="6">
        <v>110</v>
      </c>
      <c r="Y140" s="6">
        <v>330</v>
      </c>
      <c r="Z140" s="6"/>
    </row>
    <row r="141" spans="2:26">
      <c r="B141" s="87" t="s">
        <v>357</v>
      </c>
      <c r="C141" s="6">
        <v>3940</v>
      </c>
      <c r="D141" s="6">
        <v>270</v>
      </c>
      <c r="E141" s="6">
        <v>4200</v>
      </c>
      <c r="F141" s="6"/>
      <c r="G141" s="6">
        <v>3970</v>
      </c>
      <c r="H141" s="6">
        <v>1300</v>
      </c>
      <c r="I141" s="6">
        <v>5270</v>
      </c>
      <c r="J141" s="6"/>
      <c r="K141" s="6">
        <v>70</v>
      </c>
      <c r="L141" s="6">
        <v>0</v>
      </c>
      <c r="M141" s="6">
        <v>70</v>
      </c>
      <c r="N141" s="6"/>
      <c r="O141" s="6">
        <v>70</v>
      </c>
      <c r="P141" s="6" t="s">
        <v>40</v>
      </c>
      <c r="Q141" s="6">
        <v>80</v>
      </c>
      <c r="R141" s="6"/>
      <c r="S141" s="6">
        <v>4010</v>
      </c>
      <c r="T141" s="6">
        <v>270</v>
      </c>
      <c r="U141" s="6">
        <v>4270</v>
      </c>
      <c r="V141" s="6"/>
      <c r="W141" s="6">
        <v>4050</v>
      </c>
      <c r="X141" s="6">
        <v>1310</v>
      </c>
      <c r="Y141" s="6">
        <v>5350</v>
      </c>
      <c r="Z141" s="6"/>
    </row>
    <row r="142" spans="2:26">
      <c r="B142" s="87" t="s">
        <v>358</v>
      </c>
      <c r="C142" s="6">
        <v>200</v>
      </c>
      <c r="D142" s="6">
        <v>10</v>
      </c>
      <c r="E142" s="6">
        <v>210</v>
      </c>
      <c r="F142" s="6"/>
      <c r="G142" s="6">
        <v>230</v>
      </c>
      <c r="H142" s="6">
        <v>100</v>
      </c>
      <c r="I142" s="6">
        <v>330</v>
      </c>
      <c r="J142" s="6"/>
      <c r="K142" s="6">
        <v>40</v>
      </c>
      <c r="L142" s="6">
        <v>0</v>
      </c>
      <c r="M142" s="6">
        <v>40</v>
      </c>
      <c r="N142" s="6"/>
      <c r="O142" s="6">
        <v>70</v>
      </c>
      <c r="P142" s="6" t="s">
        <v>40</v>
      </c>
      <c r="Q142" s="6">
        <v>80</v>
      </c>
      <c r="R142" s="6"/>
      <c r="S142" s="6">
        <v>240</v>
      </c>
      <c r="T142" s="6">
        <v>10</v>
      </c>
      <c r="U142" s="6">
        <v>250</v>
      </c>
      <c r="V142" s="6"/>
      <c r="W142" s="6">
        <v>300</v>
      </c>
      <c r="X142" s="6">
        <v>100</v>
      </c>
      <c r="Y142" s="6">
        <v>400</v>
      </c>
      <c r="Z142" s="6"/>
    </row>
    <row r="143" spans="2:26" ht="13">
      <c r="B143" s="86" t="s">
        <v>248</v>
      </c>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2:26">
      <c r="B144" s="87" t="s">
        <v>359</v>
      </c>
      <c r="C144" s="6">
        <v>510</v>
      </c>
      <c r="D144" s="6">
        <v>30</v>
      </c>
      <c r="E144" s="6">
        <v>540</v>
      </c>
      <c r="F144" s="6"/>
      <c r="G144" s="6">
        <v>710</v>
      </c>
      <c r="H144" s="6">
        <v>190</v>
      </c>
      <c r="I144" s="6">
        <v>900</v>
      </c>
      <c r="J144" s="6"/>
      <c r="K144" s="6">
        <v>70</v>
      </c>
      <c r="L144" s="6">
        <v>10</v>
      </c>
      <c r="M144" s="6">
        <v>80</v>
      </c>
      <c r="N144" s="6"/>
      <c r="O144" s="6">
        <v>130</v>
      </c>
      <c r="P144" s="6">
        <v>40</v>
      </c>
      <c r="Q144" s="6">
        <v>170</v>
      </c>
      <c r="R144" s="6"/>
      <c r="S144" s="6">
        <v>580</v>
      </c>
      <c r="T144" s="6">
        <v>40</v>
      </c>
      <c r="U144" s="6">
        <v>620</v>
      </c>
      <c r="V144" s="6"/>
      <c r="W144" s="6">
        <v>840</v>
      </c>
      <c r="X144" s="6">
        <v>230</v>
      </c>
      <c r="Y144" s="6">
        <v>1060</v>
      </c>
      <c r="Z144" s="6"/>
    </row>
    <row r="145" spans="2:26">
      <c r="B145" s="87" t="s">
        <v>360</v>
      </c>
      <c r="C145" s="6">
        <v>150</v>
      </c>
      <c r="D145" s="6">
        <v>10</v>
      </c>
      <c r="E145" s="6">
        <v>160</v>
      </c>
      <c r="F145" s="6"/>
      <c r="G145" s="6">
        <v>220</v>
      </c>
      <c r="H145" s="6">
        <v>120</v>
      </c>
      <c r="I145" s="6">
        <v>340</v>
      </c>
      <c r="J145" s="6"/>
      <c r="K145" s="6">
        <v>50</v>
      </c>
      <c r="L145" s="6">
        <v>0</v>
      </c>
      <c r="M145" s="6">
        <v>50</v>
      </c>
      <c r="N145" s="6"/>
      <c r="O145" s="6">
        <v>60</v>
      </c>
      <c r="P145" s="6">
        <v>0</v>
      </c>
      <c r="Q145" s="6">
        <v>60</v>
      </c>
      <c r="R145" s="6"/>
      <c r="S145" s="6">
        <v>190</v>
      </c>
      <c r="T145" s="6">
        <v>10</v>
      </c>
      <c r="U145" s="6">
        <v>210</v>
      </c>
      <c r="V145" s="6"/>
      <c r="W145" s="6">
        <v>280</v>
      </c>
      <c r="X145" s="6">
        <v>120</v>
      </c>
      <c r="Y145" s="6">
        <v>400</v>
      </c>
      <c r="Z145" s="6"/>
    </row>
    <row r="146" spans="2:26">
      <c r="B146" s="87" t="s">
        <v>361</v>
      </c>
      <c r="C146" s="6">
        <v>120</v>
      </c>
      <c r="D146" s="6">
        <v>20</v>
      </c>
      <c r="E146" s="6">
        <v>140</v>
      </c>
      <c r="F146" s="6"/>
      <c r="G146" s="6">
        <v>210</v>
      </c>
      <c r="H146" s="6">
        <v>80</v>
      </c>
      <c r="I146" s="6">
        <v>290</v>
      </c>
      <c r="J146" s="6"/>
      <c r="K146" s="6">
        <v>40</v>
      </c>
      <c r="L146" s="6">
        <v>0</v>
      </c>
      <c r="M146" s="6">
        <v>40</v>
      </c>
      <c r="N146" s="6"/>
      <c r="O146" s="6">
        <v>50</v>
      </c>
      <c r="P146" s="6">
        <v>0</v>
      </c>
      <c r="Q146" s="6">
        <v>50</v>
      </c>
      <c r="R146" s="6"/>
      <c r="S146" s="6">
        <v>160</v>
      </c>
      <c r="T146" s="6">
        <v>20</v>
      </c>
      <c r="U146" s="6">
        <v>180</v>
      </c>
      <c r="V146" s="6"/>
      <c r="W146" s="6">
        <v>260</v>
      </c>
      <c r="X146" s="6">
        <v>80</v>
      </c>
      <c r="Y146" s="6">
        <v>340</v>
      </c>
      <c r="Z146" s="6"/>
    </row>
    <row r="147" spans="2:26">
      <c r="B147" s="87" t="s">
        <v>362</v>
      </c>
      <c r="C147" s="6">
        <v>1400</v>
      </c>
      <c r="D147" s="6">
        <v>190</v>
      </c>
      <c r="E147" s="6">
        <v>1590</v>
      </c>
      <c r="F147" s="6"/>
      <c r="G147" s="6">
        <v>1040</v>
      </c>
      <c r="H147" s="6">
        <v>500</v>
      </c>
      <c r="I147" s="6">
        <v>1550</v>
      </c>
      <c r="J147" s="6"/>
      <c r="K147" s="6">
        <v>50</v>
      </c>
      <c r="L147" s="6">
        <v>100</v>
      </c>
      <c r="M147" s="6">
        <v>140</v>
      </c>
      <c r="N147" s="6"/>
      <c r="O147" s="6">
        <v>100</v>
      </c>
      <c r="P147" s="6">
        <v>20</v>
      </c>
      <c r="Q147" s="6">
        <v>130</v>
      </c>
      <c r="R147" s="6"/>
      <c r="S147" s="6">
        <v>1450</v>
      </c>
      <c r="T147" s="6">
        <v>290</v>
      </c>
      <c r="U147" s="6">
        <v>1730</v>
      </c>
      <c r="V147" s="6"/>
      <c r="W147" s="6">
        <v>1150</v>
      </c>
      <c r="X147" s="6">
        <v>520</v>
      </c>
      <c r="Y147" s="6">
        <v>1670</v>
      </c>
      <c r="Z147" s="6"/>
    </row>
    <row r="148" spans="2:26">
      <c r="B148" s="87" t="s">
        <v>363</v>
      </c>
      <c r="C148">
        <v>1220</v>
      </c>
      <c r="D148">
        <v>110</v>
      </c>
      <c r="E148">
        <v>1320</v>
      </c>
      <c r="G148">
        <v>1070</v>
      </c>
      <c r="H148">
        <v>320</v>
      </c>
      <c r="I148">
        <v>1380</v>
      </c>
      <c r="K148">
        <v>50</v>
      </c>
      <c r="L148">
        <v>10</v>
      </c>
      <c r="M148">
        <v>50</v>
      </c>
      <c r="O148">
        <v>90</v>
      </c>
      <c r="P148">
        <v>10</v>
      </c>
      <c r="Q148">
        <v>100</v>
      </c>
      <c r="S148">
        <v>1270</v>
      </c>
      <c r="T148">
        <v>110</v>
      </c>
      <c r="U148">
        <v>1380</v>
      </c>
      <c r="W148">
        <v>1150</v>
      </c>
      <c r="X148">
        <v>330</v>
      </c>
      <c r="Y148">
        <v>1480</v>
      </c>
    </row>
    <row r="149" spans="2:26">
      <c r="B149" s="87"/>
    </row>
    <row r="150" spans="2:26" ht="13">
      <c r="B150" s="85" t="s">
        <v>552</v>
      </c>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2:26" ht="13">
      <c r="B151" s="86" t="s">
        <v>249</v>
      </c>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2:26">
      <c r="B152" s="87" t="s">
        <v>364</v>
      </c>
      <c r="C152" s="6">
        <v>1420</v>
      </c>
      <c r="D152" s="6">
        <v>80</v>
      </c>
      <c r="E152" s="6">
        <v>1510</v>
      </c>
      <c r="F152" s="6"/>
      <c r="G152" s="6">
        <v>890</v>
      </c>
      <c r="H152" s="6">
        <v>360</v>
      </c>
      <c r="I152" s="6">
        <v>1250</v>
      </c>
      <c r="J152" s="6"/>
      <c r="K152" s="6">
        <v>80</v>
      </c>
      <c r="L152" s="6" t="s">
        <v>40</v>
      </c>
      <c r="M152" s="6">
        <v>80</v>
      </c>
      <c r="N152" s="6"/>
      <c r="O152" s="6">
        <v>110</v>
      </c>
      <c r="P152" s="6">
        <v>10</v>
      </c>
      <c r="Q152" s="6">
        <v>120</v>
      </c>
      <c r="R152" s="6"/>
      <c r="S152" s="6">
        <v>1500</v>
      </c>
      <c r="T152" s="6">
        <v>90</v>
      </c>
      <c r="U152" s="6">
        <v>1590</v>
      </c>
      <c r="V152" s="6"/>
      <c r="W152" s="6">
        <v>1000</v>
      </c>
      <c r="X152" s="6">
        <v>370</v>
      </c>
      <c r="Y152" s="6">
        <v>1370</v>
      </c>
      <c r="Z152" s="6"/>
    </row>
    <row r="153" spans="2:26">
      <c r="B153" s="87" t="s">
        <v>365</v>
      </c>
      <c r="C153" s="6">
        <v>1130</v>
      </c>
      <c r="D153" s="6">
        <v>60</v>
      </c>
      <c r="E153" s="6">
        <v>1190</v>
      </c>
      <c r="F153" s="6"/>
      <c r="G153" s="6">
        <v>750</v>
      </c>
      <c r="H153" s="6">
        <v>200</v>
      </c>
      <c r="I153" s="6">
        <v>950</v>
      </c>
      <c r="J153" s="6"/>
      <c r="K153" s="6">
        <v>30</v>
      </c>
      <c r="L153" s="6" t="s">
        <v>40</v>
      </c>
      <c r="M153" s="6">
        <v>30</v>
      </c>
      <c r="N153" s="6"/>
      <c r="O153" s="6">
        <v>50</v>
      </c>
      <c r="P153" s="6" t="s">
        <v>40</v>
      </c>
      <c r="Q153" s="6">
        <v>50</v>
      </c>
      <c r="R153" s="6"/>
      <c r="S153" s="6">
        <v>1160</v>
      </c>
      <c r="T153" s="6">
        <v>60</v>
      </c>
      <c r="U153" s="6">
        <v>1220</v>
      </c>
      <c r="V153" s="6"/>
      <c r="W153" s="6">
        <v>790</v>
      </c>
      <c r="X153" s="6">
        <v>200</v>
      </c>
      <c r="Y153" s="6">
        <v>990</v>
      </c>
      <c r="Z153" s="6"/>
    </row>
    <row r="154" spans="2:26">
      <c r="B154" s="87" t="s">
        <v>366</v>
      </c>
      <c r="C154" s="6">
        <v>640</v>
      </c>
      <c r="D154" s="6">
        <v>40</v>
      </c>
      <c r="E154" s="6">
        <v>670</v>
      </c>
      <c r="F154" s="6"/>
      <c r="G154" s="6">
        <v>730</v>
      </c>
      <c r="H154" s="6">
        <v>200</v>
      </c>
      <c r="I154" s="6">
        <v>920</v>
      </c>
      <c r="J154" s="6"/>
      <c r="K154" s="6">
        <v>30</v>
      </c>
      <c r="L154" s="6">
        <v>0</v>
      </c>
      <c r="M154" s="6">
        <v>30</v>
      </c>
      <c r="N154" s="6"/>
      <c r="O154" s="6">
        <v>60</v>
      </c>
      <c r="P154" s="6" t="s">
        <v>40</v>
      </c>
      <c r="Q154" s="6">
        <v>60</v>
      </c>
      <c r="R154" s="6"/>
      <c r="S154" s="6">
        <v>660</v>
      </c>
      <c r="T154" s="6">
        <v>40</v>
      </c>
      <c r="U154" s="6">
        <v>700</v>
      </c>
      <c r="V154" s="6"/>
      <c r="W154" s="6">
        <v>780</v>
      </c>
      <c r="X154" s="6">
        <v>200</v>
      </c>
      <c r="Y154" s="6">
        <v>980</v>
      </c>
      <c r="Z154" s="6"/>
    </row>
    <row r="155" spans="2:26">
      <c r="B155" s="87" t="s">
        <v>367</v>
      </c>
      <c r="C155" s="6">
        <v>1180</v>
      </c>
      <c r="D155" s="6">
        <v>70</v>
      </c>
      <c r="E155" s="6">
        <v>1250</v>
      </c>
      <c r="F155" s="6"/>
      <c r="G155" s="6">
        <v>1020</v>
      </c>
      <c r="H155" s="6">
        <v>350</v>
      </c>
      <c r="I155" s="6">
        <v>1370</v>
      </c>
      <c r="J155" s="6"/>
      <c r="K155" s="6">
        <v>40</v>
      </c>
      <c r="L155" s="6">
        <v>10</v>
      </c>
      <c r="M155" s="6">
        <v>50</v>
      </c>
      <c r="N155" s="6"/>
      <c r="O155" s="6">
        <v>50</v>
      </c>
      <c r="P155" s="6">
        <v>20</v>
      </c>
      <c r="Q155" s="6">
        <v>70</v>
      </c>
      <c r="R155" s="6"/>
      <c r="S155" s="6">
        <v>1230</v>
      </c>
      <c r="T155" s="6">
        <v>80</v>
      </c>
      <c r="U155" s="6">
        <v>1300</v>
      </c>
      <c r="V155" s="6"/>
      <c r="W155" s="6">
        <v>1070</v>
      </c>
      <c r="X155" s="6">
        <v>370</v>
      </c>
      <c r="Y155" s="6">
        <v>1440</v>
      </c>
      <c r="Z155" s="6"/>
    </row>
    <row r="156" spans="2:26" ht="13">
      <c r="B156" s="86" t="s">
        <v>250</v>
      </c>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2:26">
      <c r="B157" s="87" t="s">
        <v>368</v>
      </c>
      <c r="C157" s="6">
        <v>160</v>
      </c>
      <c r="D157" s="6">
        <v>40</v>
      </c>
      <c r="E157" s="6">
        <v>190</v>
      </c>
      <c r="F157" s="6"/>
      <c r="G157" s="6">
        <v>220</v>
      </c>
      <c r="H157" s="6">
        <v>140</v>
      </c>
      <c r="I157" s="6">
        <v>350</v>
      </c>
      <c r="J157" s="6"/>
      <c r="K157" s="6">
        <v>40</v>
      </c>
      <c r="L157" s="6" t="s">
        <v>40</v>
      </c>
      <c r="M157" s="6">
        <v>40</v>
      </c>
      <c r="N157" s="6"/>
      <c r="O157" s="6">
        <v>60</v>
      </c>
      <c r="P157" s="6">
        <v>10</v>
      </c>
      <c r="Q157" s="6">
        <v>70</v>
      </c>
      <c r="R157" s="6"/>
      <c r="S157" s="6">
        <v>190</v>
      </c>
      <c r="T157" s="6">
        <v>40</v>
      </c>
      <c r="U157" s="6">
        <v>230</v>
      </c>
      <c r="V157" s="6"/>
      <c r="W157" s="6">
        <v>280</v>
      </c>
      <c r="X157" s="6">
        <v>140</v>
      </c>
      <c r="Y157" s="6">
        <v>420</v>
      </c>
      <c r="Z157" s="6"/>
    </row>
    <row r="158" spans="2:26">
      <c r="B158" s="87" t="s">
        <v>369</v>
      </c>
      <c r="C158" s="6">
        <v>610</v>
      </c>
      <c r="D158" s="6">
        <v>130</v>
      </c>
      <c r="E158" s="6">
        <v>740</v>
      </c>
      <c r="F158" s="6"/>
      <c r="G158" s="6">
        <v>520</v>
      </c>
      <c r="H158" s="6">
        <v>520</v>
      </c>
      <c r="I158" s="6">
        <v>1040</v>
      </c>
      <c r="J158" s="6"/>
      <c r="K158" s="6">
        <v>80</v>
      </c>
      <c r="L158" s="6" t="s">
        <v>40</v>
      </c>
      <c r="M158" s="6">
        <v>80</v>
      </c>
      <c r="N158" s="6"/>
      <c r="O158" s="6">
        <v>110</v>
      </c>
      <c r="P158" s="6">
        <v>30</v>
      </c>
      <c r="Q158" s="6">
        <v>140</v>
      </c>
      <c r="R158" s="6"/>
      <c r="S158" s="6">
        <v>690</v>
      </c>
      <c r="T158" s="6">
        <v>130</v>
      </c>
      <c r="U158" s="6">
        <v>820</v>
      </c>
      <c r="V158" s="6"/>
      <c r="W158" s="6">
        <v>630</v>
      </c>
      <c r="X158" s="6">
        <v>550</v>
      </c>
      <c r="Y158" s="6">
        <v>1180</v>
      </c>
      <c r="Z158" s="6"/>
    </row>
    <row r="159" spans="2:26">
      <c r="B159" s="87" t="s">
        <v>370</v>
      </c>
      <c r="C159" s="6">
        <v>760</v>
      </c>
      <c r="D159" s="6">
        <v>60</v>
      </c>
      <c r="E159" s="6">
        <v>820</v>
      </c>
      <c r="F159" s="6"/>
      <c r="G159" s="6">
        <v>840</v>
      </c>
      <c r="H159" s="6">
        <v>300</v>
      </c>
      <c r="I159" s="6">
        <v>1130</v>
      </c>
      <c r="J159" s="6"/>
      <c r="K159" s="6">
        <v>70</v>
      </c>
      <c r="L159" s="6">
        <v>10</v>
      </c>
      <c r="M159" s="6">
        <v>70</v>
      </c>
      <c r="N159" s="6"/>
      <c r="O159" s="6">
        <v>80</v>
      </c>
      <c r="P159" s="6">
        <v>20</v>
      </c>
      <c r="Q159" s="6">
        <v>90</v>
      </c>
      <c r="R159" s="6"/>
      <c r="S159" s="6">
        <v>830</v>
      </c>
      <c r="T159" s="6">
        <v>60</v>
      </c>
      <c r="U159" s="6">
        <v>890</v>
      </c>
      <c r="V159" s="6"/>
      <c r="W159" s="6">
        <v>910</v>
      </c>
      <c r="X159" s="6">
        <v>310</v>
      </c>
      <c r="Y159" s="6">
        <v>1220</v>
      </c>
      <c r="Z159" s="6"/>
    </row>
    <row r="160" spans="2:26">
      <c r="B160" s="87" t="s">
        <v>371</v>
      </c>
      <c r="C160" s="6">
        <v>410</v>
      </c>
      <c r="D160" s="6">
        <v>40</v>
      </c>
      <c r="E160" s="6">
        <v>450</v>
      </c>
      <c r="F160" s="6"/>
      <c r="G160" s="6">
        <v>360</v>
      </c>
      <c r="H160" s="6">
        <v>110</v>
      </c>
      <c r="I160" s="6">
        <v>470</v>
      </c>
      <c r="J160" s="6"/>
      <c r="K160" s="6">
        <v>20</v>
      </c>
      <c r="L160" s="6">
        <v>0</v>
      </c>
      <c r="M160" s="6">
        <v>20</v>
      </c>
      <c r="N160" s="6"/>
      <c r="O160" s="6">
        <v>50</v>
      </c>
      <c r="P160" s="6" t="s">
        <v>40</v>
      </c>
      <c r="Q160" s="6">
        <v>50</v>
      </c>
      <c r="R160" s="6"/>
      <c r="S160" s="6">
        <v>430</v>
      </c>
      <c r="T160" s="6">
        <v>40</v>
      </c>
      <c r="U160" s="6">
        <v>470</v>
      </c>
      <c r="V160" s="6"/>
      <c r="W160" s="6">
        <v>400</v>
      </c>
      <c r="X160" s="6">
        <v>120</v>
      </c>
      <c r="Y160" s="6">
        <v>520</v>
      </c>
      <c r="Z160" s="6"/>
    </row>
    <row r="161" spans="2:26">
      <c r="B161" s="87" t="s">
        <v>372</v>
      </c>
      <c r="C161" s="6">
        <v>460</v>
      </c>
      <c r="D161" s="6">
        <v>100</v>
      </c>
      <c r="E161" s="6">
        <v>560</v>
      </c>
      <c r="F161" s="6"/>
      <c r="G161" s="6">
        <v>390</v>
      </c>
      <c r="H161" s="6">
        <v>280</v>
      </c>
      <c r="I161" s="6">
        <v>670</v>
      </c>
      <c r="J161" s="6"/>
      <c r="K161" s="6">
        <v>40</v>
      </c>
      <c r="L161" s="6" t="s">
        <v>40</v>
      </c>
      <c r="M161" s="6">
        <v>40</v>
      </c>
      <c r="N161" s="6"/>
      <c r="O161" s="6">
        <v>40</v>
      </c>
      <c r="P161" s="6">
        <v>10</v>
      </c>
      <c r="Q161" s="6">
        <v>50</v>
      </c>
      <c r="R161" s="6"/>
      <c r="S161" s="6">
        <v>500</v>
      </c>
      <c r="T161" s="6">
        <v>100</v>
      </c>
      <c r="U161" s="6">
        <v>600</v>
      </c>
      <c r="V161" s="6"/>
      <c r="W161" s="6">
        <v>430</v>
      </c>
      <c r="X161" s="6">
        <v>290</v>
      </c>
      <c r="Y161" s="6">
        <v>720</v>
      </c>
      <c r="Z161" s="6"/>
    </row>
    <row r="162" spans="2:26">
      <c r="B162" s="87" t="s">
        <v>373</v>
      </c>
      <c r="C162" s="6">
        <v>450</v>
      </c>
      <c r="D162" s="6">
        <v>70</v>
      </c>
      <c r="E162" s="6">
        <v>520</v>
      </c>
      <c r="F162" s="6"/>
      <c r="G162" s="6">
        <v>350</v>
      </c>
      <c r="H162" s="6">
        <v>210</v>
      </c>
      <c r="I162" s="6">
        <v>550</v>
      </c>
      <c r="J162" s="6"/>
      <c r="K162" s="6">
        <v>30</v>
      </c>
      <c r="L162" s="6">
        <v>40</v>
      </c>
      <c r="M162" s="6">
        <v>70</v>
      </c>
      <c r="N162" s="6"/>
      <c r="O162" s="6">
        <v>70</v>
      </c>
      <c r="P162" s="6">
        <v>20</v>
      </c>
      <c r="Q162" s="6">
        <v>90</v>
      </c>
      <c r="R162" s="6"/>
      <c r="S162" s="6">
        <v>480</v>
      </c>
      <c r="T162" s="6">
        <v>110</v>
      </c>
      <c r="U162" s="6">
        <v>590</v>
      </c>
      <c r="V162" s="6"/>
      <c r="W162" s="6">
        <v>420</v>
      </c>
      <c r="X162" s="6">
        <v>230</v>
      </c>
      <c r="Y162" s="6">
        <v>650</v>
      </c>
      <c r="Z162" s="6"/>
    </row>
    <row r="163" spans="2:26" ht="13">
      <c r="B163" s="86" t="s">
        <v>251</v>
      </c>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2:26">
      <c r="B164" s="87" t="s">
        <v>374</v>
      </c>
      <c r="C164" s="6">
        <v>1750</v>
      </c>
      <c r="D164" s="6">
        <v>170</v>
      </c>
      <c r="E164" s="6">
        <v>1910</v>
      </c>
      <c r="F164" s="6"/>
      <c r="G164" s="6">
        <v>1270</v>
      </c>
      <c r="H164" s="6">
        <v>620</v>
      </c>
      <c r="I164" s="6">
        <v>1890</v>
      </c>
      <c r="J164" s="6"/>
      <c r="K164" s="6">
        <v>40</v>
      </c>
      <c r="L164" s="6">
        <v>10</v>
      </c>
      <c r="M164" s="6">
        <v>50</v>
      </c>
      <c r="N164" s="6"/>
      <c r="O164" s="6">
        <v>50</v>
      </c>
      <c r="P164" s="6">
        <v>10</v>
      </c>
      <c r="Q164" s="6">
        <v>60</v>
      </c>
      <c r="R164" s="6"/>
      <c r="S164" s="6">
        <v>1790</v>
      </c>
      <c r="T164" s="6">
        <v>180</v>
      </c>
      <c r="U164" s="6">
        <v>1960</v>
      </c>
      <c r="V164" s="6"/>
      <c r="W164" s="6">
        <v>1320</v>
      </c>
      <c r="X164" s="6">
        <v>630</v>
      </c>
      <c r="Y164" s="6">
        <v>1950</v>
      </c>
      <c r="Z164" s="6"/>
    </row>
    <row r="165" spans="2:26">
      <c r="B165" s="87" t="s">
        <v>375</v>
      </c>
      <c r="C165" s="6">
        <v>490</v>
      </c>
      <c r="D165" s="6">
        <v>50</v>
      </c>
      <c r="E165" s="6">
        <v>540</v>
      </c>
      <c r="F165" s="6"/>
      <c r="G165" s="6">
        <v>430</v>
      </c>
      <c r="H165" s="6">
        <v>240</v>
      </c>
      <c r="I165" s="6">
        <v>660</v>
      </c>
      <c r="J165" s="6"/>
      <c r="K165" s="6">
        <v>30</v>
      </c>
      <c r="L165" s="6">
        <v>10</v>
      </c>
      <c r="M165" s="6">
        <v>40</v>
      </c>
      <c r="N165" s="6"/>
      <c r="O165" s="6">
        <v>50</v>
      </c>
      <c r="P165" s="6" t="s">
        <v>40</v>
      </c>
      <c r="Q165" s="6">
        <v>50</v>
      </c>
      <c r="R165" s="6"/>
      <c r="S165" s="6">
        <v>520</v>
      </c>
      <c r="T165" s="6">
        <v>50</v>
      </c>
      <c r="U165" s="6">
        <v>570</v>
      </c>
      <c r="V165" s="6"/>
      <c r="W165" s="6">
        <v>470</v>
      </c>
      <c r="X165" s="6">
        <v>240</v>
      </c>
      <c r="Y165" s="6">
        <v>710</v>
      </c>
      <c r="Z165" s="6"/>
    </row>
    <row r="166" spans="2:26">
      <c r="B166" s="87" t="s">
        <v>376</v>
      </c>
      <c r="C166" s="6">
        <v>430</v>
      </c>
      <c r="D166" s="6">
        <v>60</v>
      </c>
      <c r="E166" s="6">
        <v>490</v>
      </c>
      <c r="F166" s="6"/>
      <c r="G166" s="6">
        <v>240</v>
      </c>
      <c r="H166" s="6">
        <v>130</v>
      </c>
      <c r="I166" s="6">
        <v>370</v>
      </c>
      <c r="J166" s="6"/>
      <c r="K166" s="6">
        <v>10</v>
      </c>
      <c r="L166" s="6" t="s">
        <v>40</v>
      </c>
      <c r="M166" s="6">
        <v>20</v>
      </c>
      <c r="N166" s="6"/>
      <c r="O166" s="6">
        <v>20</v>
      </c>
      <c r="P166" s="6">
        <v>10</v>
      </c>
      <c r="Q166" s="6">
        <v>20</v>
      </c>
      <c r="R166" s="6"/>
      <c r="S166" s="6">
        <v>440</v>
      </c>
      <c r="T166" s="6">
        <v>60</v>
      </c>
      <c r="U166" s="6">
        <v>510</v>
      </c>
      <c r="V166" s="6"/>
      <c r="W166" s="6">
        <v>260</v>
      </c>
      <c r="X166" s="6">
        <v>140</v>
      </c>
      <c r="Y166" s="6">
        <v>390</v>
      </c>
      <c r="Z166" s="6"/>
    </row>
    <row r="167" spans="2:26">
      <c r="B167" s="87" t="s">
        <v>377</v>
      </c>
      <c r="C167" s="6">
        <v>1380</v>
      </c>
      <c r="D167" s="6">
        <v>540</v>
      </c>
      <c r="E167" s="6">
        <v>1930</v>
      </c>
      <c r="F167" s="6"/>
      <c r="G167" s="6">
        <v>1080</v>
      </c>
      <c r="H167" s="6">
        <v>910</v>
      </c>
      <c r="I167" s="6">
        <v>1990</v>
      </c>
      <c r="J167" s="6"/>
      <c r="K167" s="6">
        <v>50</v>
      </c>
      <c r="L167" s="6" t="s">
        <v>40</v>
      </c>
      <c r="M167" s="6">
        <v>50</v>
      </c>
      <c r="N167" s="6"/>
      <c r="O167" s="6">
        <v>70</v>
      </c>
      <c r="P167" s="6">
        <v>10</v>
      </c>
      <c r="Q167" s="6">
        <v>80</v>
      </c>
      <c r="R167" s="6"/>
      <c r="S167" s="6">
        <v>1430</v>
      </c>
      <c r="T167" s="6">
        <v>550</v>
      </c>
      <c r="U167" s="6">
        <v>1980</v>
      </c>
      <c r="V167" s="6"/>
      <c r="W167" s="6">
        <v>1150</v>
      </c>
      <c r="X167" s="6">
        <v>920</v>
      </c>
      <c r="Y167" s="6">
        <v>2070</v>
      </c>
      <c r="Z167" s="6"/>
    </row>
    <row r="168" spans="2:26">
      <c r="B168" s="87" t="s">
        <v>378</v>
      </c>
      <c r="C168" s="6">
        <v>2160</v>
      </c>
      <c r="D168" s="6">
        <v>140</v>
      </c>
      <c r="E168" s="6">
        <v>2300</v>
      </c>
      <c r="F168" s="6"/>
      <c r="G168" s="6">
        <v>1510</v>
      </c>
      <c r="H168" s="6">
        <v>340</v>
      </c>
      <c r="I168" s="6">
        <v>1850</v>
      </c>
      <c r="J168" s="6"/>
      <c r="K168" s="6">
        <v>20</v>
      </c>
      <c r="L168" s="6" t="s">
        <v>40</v>
      </c>
      <c r="M168" s="6">
        <v>30</v>
      </c>
      <c r="N168" s="6"/>
      <c r="O168" s="6">
        <v>10</v>
      </c>
      <c r="P168" s="6" t="s">
        <v>40</v>
      </c>
      <c r="Q168" s="6">
        <v>10</v>
      </c>
      <c r="R168" s="6"/>
      <c r="S168" s="6">
        <v>2180</v>
      </c>
      <c r="T168" s="6">
        <v>140</v>
      </c>
      <c r="U168" s="6">
        <v>2320</v>
      </c>
      <c r="V168" s="6"/>
      <c r="W168" s="6">
        <v>1520</v>
      </c>
      <c r="X168" s="6">
        <v>350</v>
      </c>
      <c r="Y168" s="6">
        <v>1870</v>
      </c>
      <c r="Z168" s="6"/>
    </row>
    <row r="169" spans="2:26">
      <c r="B169" s="87" t="s">
        <v>379</v>
      </c>
      <c r="C169" s="6">
        <v>370</v>
      </c>
      <c r="D169" s="6">
        <v>20</v>
      </c>
      <c r="E169" s="6">
        <v>390</v>
      </c>
      <c r="F169" s="6"/>
      <c r="G169" s="6">
        <v>420</v>
      </c>
      <c r="H169" s="6">
        <v>140</v>
      </c>
      <c r="I169" s="6">
        <v>560</v>
      </c>
      <c r="J169" s="6"/>
      <c r="K169" s="6">
        <v>30</v>
      </c>
      <c r="L169" s="6" t="s">
        <v>40</v>
      </c>
      <c r="M169" s="6">
        <v>30</v>
      </c>
      <c r="N169" s="6"/>
      <c r="O169" s="6">
        <v>40</v>
      </c>
      <c r="P169" s="6">
        <v>10</v>
      </c>
      <c r="Q169" s="6">
        <v>40</v>
      </c>
      <c r="R169" s="6"/>
      <c r="S169" s="6">
        <v>390</v>
      </c>
      <c r="T169" s="6">
        <v>20</v>
      </c>
      <c r="U169" s="6">
        <v>420</v>
      </c>
      <c r="V169" s="6"/>
      <c r="W169" s="6">
        <v>450</v>
      </c>
      <c r="X169" s="6">
        <v>150</v>
      </c>
      <c r="Y169" s="6">
        <v>600</v>
      </c>
      <c r="Z169" s="6"/>
    </row>
    <row r="170" spans="2:26" ht="13">
      <c r="B170" s="86" t="s">
        <v>252</v>
      </c>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2:26">
      <c r="B171" s="87" t="s">
        <v>380</v>
      </c>
      <c r="C171" s="6">
        <v>590</v>
      </c>
      <c r="D171" s="6">
        <v>30</v>
      </c>
      <c r="E171" s="6">
        <v>610</v>
      </c>
      <c r="F171" s="6"/>
      <c r="G171" s="6">
        <v>560</v>
      </c>
      <c r="H171" s="6">
        <v>170</v>
      </c>
      <c r="I171" s="6">
        <v>730</v>
      </c>
      <c r="J171" s="6"/>
      <c r="K171" s="6">
        <v>20</v>
      </c>
      <c r="L171" s="6" t="s">
        <v>40</v>
      </c>
      <c r="M171" s="6">
        <v>20</v>
      </c>
      <c r="N171" s="6"/>
      <c r="O171" s="6">
        <v>50</v>
      </c>
      <c r="P171" s="6" t="s">
        <v>40</v>
      </c>
      <c r="Q171" s="6">
        <v>50</v>
      </c>
      <c r="R171" s="6"/>
      <c r="S171" s="6">
        <v>610</v>
      </c>
      <c r="T171" s="6">
        <v>30</v>
      </c>
      <c r="U171" s="6">
        <v>640</v>
      </c>
      <c r="V171" s="6"/>
      <c r="W171" s="6">
        <v>600</v>
      </c>
      <c r="X171" s="6">
        <v>170</v>
      </c>
      <c r="Y171" s="6">
        <v>780</v>
      </c>
      <c r="Z171" s="6"/>
    </row>
    <row r="172" spans="2:26">
      <c r="B172" s="87" t="s">
        <v>381</v>
      </c>
      <c r="C172" s="6">
        <v>750</v>
      </c>
      <c r="D172" s="6">
        <v>60</v>
      </c>
      <c r="E172" s="6">
        <v>810</v>
      </c>
      <c r="F172" s="6"/>
      <c r="G172" s="6">
        <v>520</v>
      </c>
      <c r="H172" s="6">
        <v>170</v>
      </c>
      <c r="I172" s="6">
        <v>690</v>
      </c>
      <c r="J172" s="6"/>
      <c r="K172" s="6">
        <v>40</v>
      </c>
      <c r="L172" s="6" t="s">
        <v>40</v>
      </c>
      <c r="M172" s="6">
        <v>40</v>
      </c>
      <c r="N172" s="6"/>
      <c r="O172" s="6">
        <v>60</v>
      </c>
      <c r="P172" s="6" t="s">
        <v>40</v>
      </c>
      <c r="Q172" s="6">
        <v>70</v>
      </c>
      <c r="R172" s="6"/>
      <c r="S172" s="6">
        <v>780</v>
      </c>
      <c r="T172" s="6">
        <v>60</v>
      </c>
      <c r="U172" s="6">
        <v>850</v>
      </c>
      <c r="V172" s="6"/>
      <c r="W172" s="6">
        <v>580</v>
      </c>
      <c r="X172" s="6">
        <v>180</v>
      </c>
      <c r="Y172" s="6">
        <v>760</v>
      </c>
      <c r="Z172" s="6"/>
    </row>
    <row r="173" spans="2:26">
      <c r="B173" s="87" t="s">
        <v>382</v>
      </c>
      <c r="C173" s="6">
        <v>1810</v>
      </c>
      <c r="D173" s="6">
        <v>220</v>
      </c>
      <c r="E173" s="6">
        <v>2030</v>
      </c>
      <c r="F173" s="6"/>
      <c r="G173" s="6">
        <v>1210</v>
      </c>
      <c r="H173" s="6">
        <v>690</v>
      </c>
      <c r="I173" s="6">
        <v>1890</v>
      </c>
      <c r="J173" s="6"/>
      <c r="K173" s="6">
        <v>90</v>
      </c>
      <c r="L173" s="6">
        <v>50</v>
      </c>
      <c r="M173" s="6">
        <v>140</v>
      </c>
      <c r="N173" s="6"/>
      <c r="O173" s="6">
        <v>140</v>
      </c>
      <c r="P173" s="6">
        <v>30</v>
      </c>
      <c r="Q173" s="6">
        <v>170</v>
      </c>
      <c r="R173" s="6"/>
      <c r="S173" s="6">
        <v>1900</v>
      </c>
      <c r="T173" s="6">
        <v>270</v>
      </c>
      <c r="U173" s="6">
        <v>2170</v>
      </c>
      <c r="V173" s="6"/>
      <c r="W173" s="6">
        <v>1340</v>
      </c>
      <c r="X173" s="6">
        <v>720</v>
      </c>
      <c r="Y173" s="6">
        <v>2060</v>
      </c>
      <c r="Z173" s="6"/>
    </row>
    <row r="174" spans="2:26">
      <c r="B174" s="87" t="s">
        <v>383</v>
      </c>
      <c r="C174" s="6">
        <v>320</v>
      </c>
      <c r="D174" s="6">
        <v>20</v>
      </c>
      <c r="E174" s="6">
        <v>340</v>
      </c>
      <c r="F174" s="6"/>
      <c r="G174" s="6">
        <v>310</v>
      </c>
      <c r="H174" s="6">
        <v>140</v>
      </c>
      <c r="I174" s="6">
        <v>450</v>
      </c>
      <c r="J174" s="6"/>
      <c r="K174" s="6">
        <v>30</v>
      </c>
      <c r="L174" s="6">
        <v>0</v>
      </c>
      <c r="M174" s="6">
        <v>30</v>
      </c>
      <c r="N174" s="6"/>
      <c r="O174" s="6">
        <v>50</v>
      </c>
      <c r="P174" s="6" t="s">
        <v>40</v>
      </c>
      <c r="Q174" s="6">
        <v>50</v>
      </c>
      <c r="R174" s="6"/>
      <c r="S174" s="6">
        <v>350</v>
      </c>
      <c r="T174" s="6">
        <v>20</v>
      </c>
      <c r="U174" s="6">
        <v>380</v>
      </c>
      <c r="V174" s="6"/>
      <c r="W174" s="6">
        <v>360</v>
      </c>
      <c r="X174" s="6">
        <v>140</v>
      </c>
      <c r="Y174" s="6">
        <v>500</v>
      </c>
      <c r="Z174" s="6"/>
    </row>
    <row r="175" spans="2:26">
      <c r="B175" s="87" t="s">
        <v>384</v>
      </c>
      <c r="C175">
        <v>220</v>
      </c>
      <c r="D175">
        <v>30</v>
      </c>
      <c r="E175">
        <v>250</v>
      </c>
      <c r="G175">
        <v>80</v>
      </c>
      <c r="H175">
        <v>30</v>
      </c>
      <c r="I175">
        <v>110</v>
      </c>
      <c r="K175">
        <v>20</v>
      </c>
      <c r="L175">
        <v>0</v>
      </c>
      <c r="M175">
        <v>20</v>
      </c>
      <c r="O175">
        <v>20</v>
      </c>
      <c r="P175">
        <v>0</v>
      </c>
      <c r="Q175">
        <v>20</v>
      </c>
      <c r="S175">
        <v>240</v>
      </c>
      <c r="T175">
        <v>30</v>
      </c>
      <c r="U175">
        <v>270</v>
      </c>
      <c r="W175">
        <v>100</v>
      </c>
      <c r="X175">
        <v>30</v>
      </c>
      <c r="Y175">
        <v>130</v>
      </c>
    </row>
    <row r="176" spans="2:26">
      <c r="B176" s="87"/>
    </row>
    <row r="177" spans="2:26" ht="13">
      <c r="B177" s="85" t="s">
        <v>553</v>
      </c>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2:26" ht="13">
      <c r="B178" s="86" t="s">
        <v>253</v>
      </c>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2:26">
      <c r="B179" s="87" t="s">
        <v>385</v>
      </c>
      <c r="C179" s="6">
        <v>2630</v>
      </c>
      <c r="D179" s="6">
        <v>340</v>
      </c>
      <c r="E179" s="6">
        <v>2970</v>
      </c>
      <c r="F179" s="6"/>
      <c r="G179" s="6">
        <v>2240</v>
      </c>
      <c r="H179" s="6">
        <v>1090</v>
      </c>
      <c r="I179" s="6">
        <v>3320</v>
      </c>
      <c r="J179" s="6"/>
      <c r="K179" s="6">
        <v>90</v>
      </c>
      <c r="L179" s="6">
        <v>30</v>
      </c>
      <c r="M179" s="6">
        <v>120</v>
      </c>
      <c r="N179" s="6"/>
      <c r="O179" s="6">
        <v>150</v>
      </c>
      <c r="P179" s="6">
        <v>50</v>
      </c>
      <c r="Q179" s="6">
        <v>200</v>
      </c>
      <c r="R179" s="6"/>
      <c r="S179" s="6">
        <v>2720</v>
      </c>
      <c r="T179" s="6">
        <v>370</v>
      </c>
      <c r="U179" s="6">
        <v>3090</v>
      </c>
      <c r="V179" s="6"/>
      <c r="W179" s="6">
        <v>2390</v>
      </c>
      <c r="X179" s="6">
        <v>1130</v>
      </c>
      <c r="Y179" s="6">
        <v>3520</v>
      </c>
      <c r="Z179" s="6"/>
    </row>
    <row r="180" spans="2:26">
      <c r="B180" s="87" t="s">
        <v>386</v>
      </c>
      <c r="C180" s="6">
        <v>7540</v>
      </c>
      <c r="D180" s="6">
        <v>370</v>
      </c>
      <c r="E180" s="6">
        <v>7900</v>
      </c>
      <c r="F180" s="6"/>
      <c r="G180" s="6">
        <v>4020</v>
      </c>
      <c r="H180" s="6">
        <v>1250</v>
      </c>
      <c r="I180" s="6">
        <v>5270</v>
      </c>
      <c r="J180" s="6"/>
      <c r="K180" s="6">
        <v>80</v>
      </c>
      <c r="L180" s="6">
        <v>10</v>
      </c>
      <c r="M180" s="6">
        <v>90</v>
      </c>
      <c r="N180" s="6"/>
      <c r="O180" s="6">
        <v>90</v>
      </c>
      <c r="P180" s="6">
        <v>10</v>
      </c>
      <c r="Q180" s="6">
        <v>100</v>
      </c>
      <c r="R180" s="6"/>
      <c r="S180" s="6">
        <v>7610</v>
      </c>
      <c r="T180" s="6">
        <v>370</v>
      </c>
      <c r="U180" s="6">
        <v>7990</v>
      </c>
      <c r="V180" s="6"/>
      <c r="W180" s="6">
        <v>4110</v>
      </c>
      <c r="X180" s="6">
        <v>1260</v>
      </c>
      <c r="Y180" s="6">
        <v>5370</v>
      </c>
      <c r="Z180" s="6"/>
    </row>
    <row r="181" spans="2:26">
      <c r="B181" s="87" t="s">
        <v>387</v>
      </c>
      <c r="C181" s="6">
        <v>450</v>
      </c>
      <c r="D181" s="6">
        <v>90</v>
      </c>
      <c r="E181" s="6">
        <v>540</v>
      </c>
      <c r="F181" s="6"/>
      <c r="G181" s="6">
        <v>470</v>
      </c>
      <c r="H181" s="6">
        <v>310</v>
      </c>
      <c r="I181" s="6">
        <v>780</v>
      </c>
      <c r="J181" s="6"/>
      <c r="K181" s="6">
        <v>30</v>
      </c>
      <c r="L181" s="6" t="s">
        <v>40</v>
      </c>
      <c r="M181" s="6">
        <v>30</v>
      </c>
      <c r="N181" s="6"/>
      <c r="O181" s="6">
        <v>40</v>
      </c>
      <c r="P181" s="6">
        <v>10</v>
      </c>
      <c r="Q181" s="6">
        <v>50</v>
      </c>
      <c r="R181" s="6"/>
      <c r="S181" s="6">
        <v>470</v>
      </c>
      <c r="T181" s="6">
        <v>100</v>
      </c>
      <c r="U181" s="6">
        <v>570</v>
      </c>
      <c r="V181" s="6"/>
      <c r="W181" s="6">
        <v>510</v>
      </c>
      <c r="X181" s="6">
        <v>320</v>
      </c>
      <c r="Y181" s="6">
        <v>830</v>
      </c>
      <c r="Z181" s="6"/>
    </row>
    <row r="182" spans="2:26">
      <c r="B182" s="87" t="s">
        <v>388</v>
      </c>
      <c r="C182" s="6">
        <v>140</v>
      </c>
      <c r="D182" s="6">
        <v>20</v>
      </c>
      <c r="E182" s="6">
        <v>160</v>
      </c>
      <c r="F182" s="6"/>
      <c r="G182" s="6">
        <v>160</v>
      </c>
      <c r="H182" s="6">
        <v>80</v>
      </c>
      <c r="I182" s="6">
        <v>240</v>
      </c>
      <c r="J182" s="6"/>
      <c r="K182" s="6">
        <v>20</v>
      </c>
      <c r="L182" s="6">
        <v>0</v>
      </c>
      <c r="M182" s="6">
        <v>20</v>
      </c>
      <c r="N182" s="6"/>
      <c r="O182" s="6">
        <v>40</v>
      </c>
      <c r="P182" s="6">
        <v>10</v>
      </c>
      <c r="Q182" s="6">
        <v>60</v>
      </c>
      <c r="R182" s="6"/>
      <c r="S182" s="6">
        <v>160</v>
      </c>
      <c r="T182" s="6">
        <v>20</v>
      </c>
      <c r="U182" s="6">
        <v>180</v>
      </c>
      <c r="V182" s="6"/>
      <c r="W182" s="6">
        <v>200</v>
      </c>
      <c r="X182" s="6">
        <v>90</v>
      </c>
      <c r="Y182" s="6">
        <v>290</v>
      </c>
      <c r="Z182" s="6"/>
    </row>
    <row r="183" spans="2:26">
      <c r="B183" s="87" t="s">
        <v>389</v>
      </c>
      <c r="C183" s="6">
        <v>3580</v>
      </c>
      <c r="D183" s="6">
        <v>180</v>
      </c>
      <c r="E183" s="6">
        <v>3750</v>
      </c>
      <c r="F183" s="6"/>
      <c r="G183" s="6">
        <v>2750</v>
      </c>
      <c r="H183" s="6">
        <v>740</v>
      </c>
      <c r="I183" s="6">
        <v>3480</v>
      </c>
      <c r="J183" s="6"/>
      <c r="K183" s="6">
        <v>80</v>
      </c>
      <c r="L183" s="6">
        <v>10</v>
      </c>
      <c r="M183" s="6">
        <v>90</v>
      </c>
      <c r="N183" s="6"/>
      <c r="O183" s="6">
        <v>110</v>
      </c>
      <c r="P183" s="6">
        <v>50</v>
      </c>
      <c r="Q183" s="6">
        <v>160</v>
      </c>
      <c r="R183" s="6"/>
      <c r="S183" s="6">
        <v>3650</v>
      </c>
      <c r="T183" s="6">
        <v>190</v>
      </c>
      <c r="U183" s="6">
        <v>3840</v>
      </c>
      <c r="V183" s="6"/>
      <c r="W183" s="6">
        <v>2850</v>
      </c>
      <c r="X183" s="6">
        <v>790</v>
      </c>
      <c r="Y183" s="6">
        <v>3640</v>
      </c>
      <c r="Z183" s="6"/>
    </row>
    <row r="184" spans="2:26" ht="13">
      <c r="B184" s="86" t="s">
        <v>254</v>
      </c>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2:26">
      <c r="B185" s="87" t="s">
        <v>390</v>
      </c>
      <c r="C185" s="6">
        <v>230</v>
      </c>
      <c r="D185" s="6">
        <v>40</v>
      </c>
      <c r="E185" s="6">
        <v>270</v>
      </c>
      <c r="F185" s="6"/>
      <c r="G185" s="6">
        <v>210</v>
      </c>
      <c r="H185" s="6">
        <v>160</v>
      </c>
      <c r="I185" s="6">
        <v>370</v>
      </c>
      <c r="J185" s="6"/>
      <c r="K185" s="6">
        <v>30</v>
      </c>
      <c r="L185" s="6" t="s">
        <v>40</v>
      </c>
      <c r="M185" s="6">
        <v>30</v>
      </c>
      <c r="N185" s="6"/>
      <c r="O185" s="6">
        <v>30</v>
      </c>
      <c r="P185" s="6">
        <v>10</v>
      </c>
      <c r="Q185" s="6">
        <v>40</v>
      </c>
      <c r="R185" s="6"/>
      <c r="S185" s="6">
        <v>260</v>
      </c>
      <c r="T185" s="6">
        <v>40</v>
      </c>
      <c r="U185" s="6">
        <v>300</v>
      </c>
      <c r="V185" s="6"/>
      <c r="W185" s="6">
        <v>250</v>
      </c>
      <c r="X185" s="6">
        <v>170</v>
      </c>
      <c r="Y185" s="6">
        <v>420</v>
      </c>
      <c r="Z185" s="6"/>
    </row>
    <row r="186" spans="2:26">
      <c r="B186" s="87" t="s">
        <v>391</v>
      </c>
      <c r="C186" s="6">
        <v>1070</v>
      </c>
      <c r="D186" s="6">
        <v>100</v>
      </c>
      <c r="E186" s="6">
        <v>1170</v>
      </c>
      <c r="F186" s="6"/>
      <c r="G186" s="6">
        <v>670</v>
      </c>
      <c r="H186" s="6">
        <v>260</v>
      </c>
      <c r="I186" s="6">
        <v>930</v>
      </c>
      <c r="J186" s="6"/>
      <c r="K186" s="6">
        <v>20</v>
      </c>
      <c r="L186" s="6" t="s">
        <v>40</v>
      </c>
      <c r="M186" s="6">
        <v>20</v>
      </c>
      <c r="N186" s="6"/>
      <c r="O186" s="6">
        <v>20</v>
      </c>
      <c r="P186" s="6" t="s">
        <v>40</v>
      </c>
      <c r="Q186" s="6">
        <v>20</v>
      </c>
      <c r="R186" s="6"/>
      <c r="S186" s="6">
        <v>1090</v>
      </c>
      <c r="T186" s="6">
        <v>100</v>
      </c>
      <c r="U186" s="6">
        <v>1190</v>
      </c>
      <c r="V186" s="6"/>
      <c r="W186" s="6">
        <v>690</v>
      </c>
      <c r="X186" s="6">
        <v>260</v>
      </c>
      <c r="Y186" s="6">
        <v>950</v>
      </c>
      <c r="Z186" s="6"/>
    </row>
    <row r="187" spans="2:26">
      <c r="B187" s="87" t="s">
        <v>392</v>
      </c>
      <c r="C187" s="6">
        <v>1080</v>
      </c>
      <c r="D187" s="6">
        <v>100</v>
      </c>
      <c r="E187" s="6">
        <v>1180</v>
      </c>
      <c r="F187" s="6"/>
      <c r="G187" s="6">
        <v>660</v>
      </c>
      <c r="H187" s="6">
        <v>420</v>
      </c>
      <c r="I187" s="6">
        <v>1080</v>
      </c>
      <c r="J187" s="6"/>
      <c r="K187" s="6">
        <v>40</v>
      </c>
      <c r="L187" s="6" t="s">
        <v>40</v>
      </c>
      <c r="M187" s="6">
        <v>40</v>
      </c>
      <c r="N187" s="6"/>
      <c r="O187" s="6">
        <v>50</v>
      </c>
      <c r="P187" s="6">
        <v>10</v>
      </c>
      <c r="Q187" s="6">
        <v>50</v>
      </c>
      <c r="R187" s="6"/>
      <c r="S187" s="6">
        <v>1120</v>
      </c>
      <c r="T187" s="6">
        <v>100</v>
      </c>
      <c r="U187" s="6">
        <v>1220</v>
      </c>
      <c r="V187" s="6"/>
      <c r="W187" s="6">
        <v>710</v>
      </c>
      <c r="X187" s="6">
        <v>430</v>
      </c>
      <c r="Y187" s="6">
        <v>1140</v>
      </c>
      <c r="Z187" s="6"/>
    </row>
    <row r="188" spans="2:26" ht="13">
      <c r="B188" s="86" t="s">
        <v>255</v>
      </c>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2:26">
      <c r="B189" s="87" t="s">
        <v>255</v>
      </c>
      <c r="C189" s="6">
        <v>610</v>
      </c>
      <c r="D189" s="6">
        <v>80</v>
      </c>
      <c r="E189" s="6">
        <v>690</v>
      </c>
      <c r="F189" s="6"/>
      <c r="G189" s="6">
        <v>460</v>
      </c>
      <c r="H189" s="6">
        <v>380</v>
      </c>
      <c r="I189" s="6">
        <v>840</v>
      </c>
      <c r="J189" s="6"/>
      <c r="K189" s="6">
        <v>40</v>
      </c>
      <c r="L189" s="6">
        <v>0</v>
      </c>
      <c r="M189" s="6">
        <v>40</v>
      </c>
      <c r="N189" s="6"/>
      <c r="O189" s="6">
        <v>70</v>
      </c>
      <c r="P189" s="6">
        <v>10</v>
      </c>
      <c r="Q189" s="6">
        <v>80</v>
      </c>
      <c r="R189" s="6"/>
      <c r="S189" s="6">
        <v>640</v>
      </c>
      <c r="T189" s="6">
        <v>80</v>
      </c>
      <c r="U189" s="6">
        <v>730</v>
      </c>
      <c r="V189" s="6"/>
      <c r="W189" s="6">
        <v>530</v>
      </c>
      <c r="X189" s="6">
        <v>390</v>
      </c>
      <c r="Y189" s="6">
        <v>920</v>
      </c>
      <c r="Z189" s="6"/>
    </row>
    <row r="190" spans="2:26" ht="13">
      <c r="B190" s="86" t="s">
        <v>256</v>
      </c>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2:26">
      <c r="B191" s="87" t="s">
        <v>393</v>
      </c>
      <c r="C191" s="6">
        <v>1500</v>
      </c>
      <c r="D191" s="6">
        <v>150</v>
      </c>
      <c r="E191" s="6">
        <v>1650</v>
      </c>
      <c r="F191" s="6"/>
      <c r="G191" s="6">
        <v>850</v>
      </c>
      <c r="H191" s="6">
        <v>510</v>
      </c>
      <c r="I191" s="6">
        <v>1370</v>
      </c>
      <c r="J191" s="6"/>
      <c r="K191" s="6">
        <v>30</v>
      </c>
      <c r="L191" s="6" t="s">
        <v>40</v>
      </c>
      <c r="M191" s="6">
        <v>40</v>
      </c>
      <c r="N191" s="6"/>
      <c r="O191" s="6">
        <v>40</v>
      </c>
      <c r="P191" s="6">
        <v>20</v>
      </c>
      <c r="Q191" s="6">
        <v>50</v>
      </c>
      <c r="R191" s="6"/>
      <c r="S191" s="6">
        <v>1530</v>
      </c>
      <c r="T191" s="6">
        <v>160</v>
      </c>
      <c r="U191" s="6">
        <v>1680</v>
      </c>
      <c r="V191" s="6"/>
      <c r="W191" s="6">
        <v>890</v>
      </c>
      <c r="X191" s="6">
        <v>530</v>
      </c>
      <c r="Y191" s="6">
        <v>1420</v>
      </c>
      <c r="Z191" s="6"/>
    </row>
    <row r="192" spans="2:26">
      <c r="B192" s="87" t="s">
        <v>394</v>
      </c>
      <c r="C192" s="6">
        <v>70</v>
      </c>
      <c r="D192" s="6">
        <v>20</v>
      </c>
      <c r="E192" s="6">
        <v>100</v>
      </c>
      <c r="F192" s="6"/>
      <c r="G192" s="6">
        <v>90</v>
      </c>
      <c r="H192" s="6">
        <v>130</v>
      </c>
      <c r="I192" s="6">
        <v>210</v>
      </c>
      <c r="J192" s="6"/>
      <c r="K192" s="6">
        <v>20</v>
      </c>
      <c r="L192" s="6">
        <v>0</v>
      </c>
      <c r="M192" s="6">
        <v>20</v>
      </c>
      <c r="N192" s="6"/>
      <c r="O192" s="6">
        <v>10</v>
      </c>
      <c r="P192" s="6">
        <v>0</v>
      </c>
      <c r="Q192" s="6">
        <v>10</v>
      </c>
      <c r="R192" s="6"/>
      <c r="S192" s="6">
        <v>90</v>
      </c>
      <c r="T192" s="6">
        <v>20</v>
      </c>
      <c r="U192" s="6">
        <v>110</v>
      </c>
      <c r="V192" s="6"/>
      <c r="W192" s="6">
        <v>100</v>
      </c>
      <c r="X192" s="6">
        <v>130</v>
      </c>
      <c r="Y192" s="6">
        <v>220</v>
      </c>
      <c r="Z192" s="6"/>
    </row>
    <row r="193" spans="2:26">
      <c r="B193" s="87" t="s">
        <v>395</v>
      </c>
      <c r="C193">
        <v>2420</v>
      </c>
      <c r="D193">
        <v>350</v>
      </c>
      <c r="E193">
        <v>2770</v>
      </c>
      <c r="G193">
        <v>1500</v>
      </c>
      <c r="H193">
        <v>1050</v>
      </c>
      <c r="I193">
        <v>2550</v>
      </c>
      <c r="K193">
        <v>90</v>
      </c>
      <c r="L193" t="s">
        <v>40</v>
      </c>
      <c r="M193">
        <v>100</v>
      </c>
      <c r="O193">
        <v>130</v>
      </c>
      <c r="P193">
        <v>30</v>
      </c>
      <c r="Q193">
        <v>160</v>
      </c>
      <c r="S193">
        <v>2520</v>
      </c>
      <c r="T193">
        <v>350</v>
      </c>
      <c r="U193">
        <v>2870</v>
      </c>
      <c r="W193">
        <v>1630</v>
      </c>
      <c r="X193">
        <v>1080</v>
      </c>
      <c r="Y193">
        <v>2710</v>
      </c>
    </row>
    <row r="194" spans="2:26">
      <c r="B194" s="87"/>
    </row>
    <row r="195" spans="2:26" ht="13">
      <c r="B195" s="85" t="s">
        <v>214</v>
      </c>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2:26" ht="13">
      <c r="B196" s="86" t="s">
        <v>257</v>
      </c>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2:26">
      <c r="B197" s="87" t="s">
        <v>396</v>
      </c>
      <c r="C197" s="6">
        <v>110</v>
      </c>
      <c r="D197" s="6">
        <v>10</v>
      </c>
      <c r="E197" s="6">
        <v>120</v>
      </c>
      <c r="F197" s="6"/>
      <c r="G197" s="6">
        <v>80</v>
      </c>
      <c r="H197" s="6">
        <v>40</v>
      </c>
      <c r="I197" s="6">
        <v>120</v>
      </c>
      <c r="J197" s="6"/>
      <c r="K197" s="6" t="s">
        <v>40</v>
      </c>
      <c r="L197" s="6">
        <v>0</v>
      </c>
      <c r="M197" s="6" t="s">
        <v>40</v>
      </c>
      <c r="N197" s="6"/>
      <c r="O197" s="6" t="s">
        <v>40</v>
      </c>
      <c r="P197" s="6" t="s">
        <v>40</v>
      </c>
      <c r="Q197" s="6" t="s">
        <v>40</v>
      </c>
      <c r="R197" s="6"/>
      <c r="S197" s="6">
        <v>110</v>
      </c>
      <c r="T197" s="6">
        <v>10</v>
      </c>
      <c r="U197" s="6">
        <v>120</v>
      </c>
      <c r="V197" s="6"/>
      <c r="W197" s="6">
        <v>90</v>
      </c>
      <c r="X197" s="6">
        <v>40</v>
      </c>
      <c r="Y197" s="6">
        <v>130</v>
      </c>
      <c r="Z197" s="6"/>
    </row>
    <row r="198" spans="2:26">
      <c r="B198" s="87" t="s">
        <v>397</v>
      </c>
      <c r="C198" s="6">
        <v>250</v>
      </c>
      <c r="D198" s="6">
        <v>30</v>
      </c>
      <c r="E198" s="6">
        <v>270</v>
      </c>
      <c r="F198" s="6"/>
      <c r="G198" s="6">
        <v>260</v>
      </c>
      <c r="H198" s="6">
        <v>180</v>
      </c>
      <c r="I198" s="6">
        <v>440</v>
      </c>
      <c r="J198" s="6"/>
      <c r="K198" s="6">
        <v>10</v>
      </c>
      <c r="L198" s="6" t="s">
        <v>40</v>
      </c>
      <c r="M198" s="6">
        <v>20</v>
      </c>
      <c r="N198" s="6"/>
      <c r="O198" s="6">
        <v>20</v>
      </c>
      <c r="P198" s="6">
        <v>0</v>
      </c>
      <c r="Q198" s="6">
        <v>20</v>
      </c>
      <c r="R198" s="6"/>
      <c r="S198" s="6">
        <v>260</v>
      </c>
      <c r="T198" s="6">
        <v>30</v>
      </c>
      <c r="U198" s="6">
        <v>290</v>
      </c>
      <c r="V198" s="6"/>
      <c r="W198" s="6">
        <v>280</v>
      </c>
      <c r="X198" s="6">
        <v>180</v>
      </c>
      <c r="Y198" s="6">
        <v>460</v>
      </c>
      <c r="Z198" s="6"/>
    </row>
    <row r="199" spans="2:26">
      <c r="B199" s="87" t="s">
        <v>398</v>
      </c>
      <c r="C199" s="6">
        <v>200</v>
      </c>
      <c r="D199" s="6">
        <v>30</v>
      </c>
      <c r="E199" s="6">
        <v>230</v>
      </c>
      <c r="F199" s="6"/>
      <c r="G199" s="6">
        <v>320</v>
      </c>
      <c r="H199" s="6">
        <v>120</v>
      </c>
      <c r="I199" s="6">
        <v>440</v>
      </c>
      <c r="J199" s="6"/>
      <c r="K199" s="6" t="s">
        <v>40</v>
      </c>
      <c r="L199" s="6" t="s">
        <v>40</v>
      </c>
      <c r="M199" s="6">
        <v>10</v>
      </c>
      <c r="N199" s="6"/>
      <c r="O199" s="6">
        <v>10</v>
      </c>
      <c r="P199" s="6" t="s">
        <v>40</v>
      </c>
      <c r="Q199" s="6">
        <v>10</v>
      </c>
      <c r="R199" s="6"/>
      <c r="S199" s="6">
        <v>200</v>
      </c>
      <c r="T199" s="6">
        <v>30</v>
      </c>
      <c r="U199" s="6">
        <v>240</v>
      </c>
      <c r="V199" s="6"/>
      <c r="W199" s="6">
        <v>330</v>
      </c>
      <c r="X199" s="6">
        <v>120</v>
      </c>
      <c r="Y199" s="6">
        <v>450</v>
      </c>
      <c r="Z199" s="6"/>
    </row>
    <row r="200" spans="2:26">
      <c r="B200" s="87" t="s">
        <v>399</v>
      </c>
      <c r="C200" s="6">
        <v>510</v>
      </c>
      <c r="D200" s="6">
        <v>60</v>
      </c>
      <c r="E200" s="6">
        <v>580</v>
      </c>
      <c r="F200" s="6"/>
      <c r="G200" s="6">
        <v>570</v>
      </c>
      <c r="H200" s="6">
        <v>280</v>
      </c>
      <c r="I200" s="6">
        <v>860</v>
      </c>
      <c r="J200" s="6"/>
      <c r="K200" s="6">
        <v>10</v>
      </c>
      <c r="L200" s="6" t="s">
        <v>40</v>
      </c>
      <c r="M200" s="6">
        <v>10</v>
      </c>
      <c r="N200" s="6"/>
      <c r="O200" s="6">
        <v>20</v>
      </c>
      <c r="P200" s="6" t="s">
        <v>40</v>
      </c>
      <c r="Q200" s="6">
        <v>30</v>
      </c>
      <c r="R200" s="6"/>
      <c r="S200" s="6">
        <v>520</v>
      </c>
      <c r="T200" s="6">
        <v>70</v>
      </c>
      <c r="U200" s="6">
        <v>590</v>
      </c>
      <c r="V200" s="6"/>
      <c r="W200" s="6">
        <v>600</v>
      </c>
      <c r="X200" s="6">
        <v>280</v>
      </c>
      <c r="Y200" s="6">
        <v>880</v>
      </c>
      <c r="Z200" s="6"/>
    </row>
    <row r="201" spans="2:26">
      <c r="B201" s="87" t="s">
        <v>400</v>
      </c>
      <c r="C201" s="6">
        <v>490</v>
      </c>
      <c r="D201" s="6">
        <v>70</v>
      </c>
      <c r="E201" s="6">
        <v>560</v>
      </c>
      <c r="F201" s="6"/>
      <c r="G201" s="6">
        <v>710</v>
      </c>
      <c r="H201" s="6">
        <v>380</v>
      </c>
      <c r="I201" s="6">
        <v>1090</v>
      </c>
      <c r="J201" s="6"/>
      <c r="K201" s="6">
        <v>20</v>
      </c>
      <c r="L201" s="6">
        <v>0</v>
      </c>
      <c r="M201" s="6">
        <v>20</v>
      </c>
      <c r="N201" s="6"/>
      <c r="O201" s="6">
        <v>40</v>
      </c>
      <c r="P201" s="6">
        <v>0</v>
      </c>
      <c r="Q201" s="6">
        <v>40</v>
      </c>
      <c r="R201" s="6"/>
      <c r="S201" s="6">
        <v>510</v>
      </c>
      <c r="T201" s="6">
        <v>70</v>
      </c>
      <c r="U201" s="6">
        <v>580</v>
      </c>
      <c r="V201" s="6"/>
      <c r="W201" s="6">
        <v>750</v>
      </c>
      <c r="X201" s="6">
        <v>380</v>
      </c>
      <c r="Y201" s="6">
        <v>1130</v>
      </c>
      <c r="Z201" s="6"/>
    </row>
    <row r="202" spans="2:26">
      <c r="B202" s="87" t="s">
        <v>401</v>
      </c>
      <c r="C202" s="6">
        <v>280</v>
      </c>
      <c r="D202" s="6">
        <v>40</v>
      </c>
      <c r="E202" s="6">
        <v>320</v>
      </c>
      <c r="F202" s="6"/>
      <c r="G202" s="6">
        <v>400</v>
      </c>
      <c r="H202" s="6">
        <v>340</v>
      </c>
      <c r="I202" s="6">
        <v>740</v>
      </c>
      <c r="J202" s="6"/>
      <c r="K202" s="6">
        <v>10</v>
      </c>
      <c r="L202" s="6" t="s">
        <v>40</v>
      </c>
      <c r="M202" s="6">
        <v>10</v>
      </c>
      <c r="N202" s="6"/>
      <c r="O202" s="6">
        <v>20</v>
      </c>
      <c r="P202" s="6" t="s">
        <v>40</v>
      </c>
      <c r="Q202" s="6">
        <v>20</v>
      </c>
      <c r="R202" s="6"/>
      <c r="S202" s="6">
        <v>290</v>
      </c>
      <c r="T202" s="6">
        <v>40</v>
      </c>
      <c r="U202" s="6">
        <v>330</v>
      </c>
      <c r="V202" s="6"/>
      <c r="W202" s="6">
        <v>410</v>
      </c>
      <c r="X202" s="6">
        <v>350</v>
      </c>
      <c r="Y202" s="6">
        <v>760</v>
      </c>
      <c r="Z202" s="6"/>
    </row>
    <row r="203" spans="2:26">
      <c r="B203" s="87" t="s">
        <v>402</v>
      </c>
      <c r="C203" s="6">
        <v>170</v>
      </c>
      <c r="D203" s="6">
        <v>30</v>
      </c>
      <c r="E203" s="6">
        <v>200</v>
      </c>
      <c r="F203" s="6"/>
      <c r="G203" s="6">
        <v>260</v>
      </c>
      <c r="H203" s="6">
        <v>210</v>
      </c>
      <c r="I203" s="6">
        <v>470</v>
      </c>
      <c r="J203" s="6"/>
      <c r="K203" s="6">
        <v>20</v>
      </c>
      <c r="L203" s="6" t="s">
        <v>40</v>
      </c>
      <c r="M203" s="6">
        <v>20</v>
      </c>
      <c r="N203" s="6"/>
      <c r="O203" s="6">
        <v>20</v>
      </c>
      <c r="P203" s="6" t="s">
        <v>40</v>
      </c>
      <c r="Q203" s="6">
        <v>20</v>
      </c>
      <c r="R203" s="6"/>
      <c r="S203" s="6">
        <v>180</v>
      </c>
      <c r="T203" s="6">
        <v>30</v>
      </c>
      <c r="U203" s="6">
        <v>210</v>
      </c>
      <c r="V203" s="6"/>
      <c r="W203" s="6">
        <v>280</v>
      </c>
      <c r="X203" s="6">
        <v>220</v>
      </c>
      <c r="Y203" s="6">
        <v>500</v>
      </c>
      <c r="Z203" s="6"/>
    </row>
    <row r="204" spans="2:26">
      <c r="B204" s="87" t="s">
        <v>403</v>
      </c>
      <c r="C204" s="6">
        <v>3140</v>
      </c>
      <c r="D204" s="6">
        <v>420</v>
      </c>
      <c r="E204" s="6">
        <v>3560</v>
      </c>
      <c r="F204" s="6"/>
      <c r="G204" s="6">
        <v>2880</v>
      </c>
      <c r="H204" s="6">
        <v>2360</v>
      </c>
      <c r="I204" s="6">
        <v>5240</v>
      </c>
      <c r="J204" s="6"/>
      <c r="K204" s="6">
        <v>100</v>
      </c>
      <c r="L204" s="6">
        <v>20</v>
      </c>
      <c r="M204" s="6">
        <v>120</v>
      </c>
      <c r="N204" s="6"/>
      <c r="O204" s="6">
        <v>90</v>
      </c>
      <c r="P204" s="6">
        <v>50</v>
      </c>
      <c r="Q204" s="6">
        <v>140</v>
      </c>
      <c r="R204" s="6"/>
      <c r="S204" s="6">
        <v>3250</v>
      </c>
      <c r="T204" s="6">
        <v>440</v>
      </c>
      <c r="U204" s="6">
        <v>3690</v>
      </c>
      <c r="V204" s="6"/>
      <c r="W204" s="6">
        <v>2970</v>
      </c>
      <c r="X204" s="6">
        <v>2410</v>
      </c>
      <c r="Y204" s="6">
        <v>5380</v>
      </c>
      <c r="Z204" s="6"/>
    </row>
    <row r="205" spans="2:26" ht="13">
      <c r="B205" s="86" t="s">
        <v>258</v>
      </c>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2:26">
      <c r="B206" s="87" t="s">
        <v>404</v>
      </c>
      <c r="C206" s="6">
        <v>2130</v>
      </c>
      <c r="D206" s="6">
        <v>230</v>
      </c>
      <c r="E206" s="6">
        <v>2350</v>
      </c>
      <c r="F206" s="6"/>
      <c r="G206" s="6">
        <v>1980</v>
      </c>
      <c r="H206" s="6">
        <v>940</v>
      </c>
      <c r="I206" s="6">
        <v>2920</v>
      </c>
      <c r="J206" s="6"/>
      <c r="K206" s="6">
        <v>140</v>
      </c>
      <c r="L206" s="6" t="s">
        <v>40</v>
      </c>
      <c r="M206" s="6">
        <v>140</v>
      </c>
      <c r="N206" s="6"/>
      <c r="O206" s="6">
        <v>150</v>
      </c>
      <c r="P206" s="6">
        <v>20</v>
      </c>
      <c r="Q206" s="6">
        <v>180</v>
      </c>
      <c r="R206" s="6"/>
      <c r="S206" s="6">
        <v>2270</v>
      </c>
      <c r="T206" s="6">
        <v>230</v>
      </c>
      <c r="U206" s="6">
        <v>2490</v>
      </c>
      <c r="V206" s="6"/>
      <c r="W206" s="6">
        <v>2130</v>
      </c>
      <c r="X206" s="6">
        <v>960</v>
      </c>
      <c r="Y206" s="6">
        <v>3090</v>
      </c>
      <c r="Z206" s="6"/>
    </row>
    <row r="207" spans="2:26">
      <c r="B207" s="87" t="s">
        <v>405</v>
      </c>
      <c r="C207" s="6">
        <v>4960</v>
      </c>
      <c r="D207" s="6">
        <v>520</v>
      </c>
      <c r="E207" s="6">
        <v>5480</v>
      </c>
      <c r="F207" s="6"/>
      <c r="G207" s="6">
        <v>4300</v>
      </c>
      <c r="H207" s="6">
        <v>2100</v>
      </c>
      <c r="I207" s="6">
        <v>6410</v>
      </c>
      <c r="J207" s="6"/>
      <c r="K207" s="6">
        <v>70</v>
      </c>
      <c r="L207" s="6">
        <v>10</v>
      </c>
      <c r="M207" s="6">
        <v>70</v>
      </c>
      <c r="N207" s="6"/>
      <c r="O207" s="6">
        <v>90</v>
      </c>
      <c r="P207" s="6">
        <v>10</v>
      </c>
      <c r="Q207" s="6">
        <v>100</v>
      </c>
      <c r="R207" s="6"/>
      <c r="S207" s="6">
        <v>5020</v>
      </c>
      <c r="T207" s="6">
        <v>530</v>
      </c>
      <c r="U207" s="6">
        <v>5560</v>
      </c>
      <c r="V207" s="6"/>
      <c r="W207" s="6">
        <v>4400</v>
      </c>
      <c r="X207" s="6">
        <v>2110</v>
      </c>
      <c r="Y207" s="6">
        <v>6510</v>
      </c>
      <c r="Z207" s="6"/>
    </row>
    <row r="208" spans="2:26">
      <c r="B208" s="87" t="s">
        <v>406</v>
      </c>
      <c r="C208" s="6">
        <v>940</v>
      </c>
      <c r="D208" s="6">
        <v>80</v>
      </c>
      <c r="E208" s="6">
        <v>1020</v>
      </c>
      <c r="F208" s="6"/>
      <c r="G208" s="6">
        <v>750</v>
      </c>
      <c r="H208" s="6">
        <v>320</v>
      </c>
      <c r="I208" s="6">
        <v>1070</v>
      </c>
      <c r="J208" s="6"/>
      <c r="K208" s="6">
        <v>40</v>
      </c>
      <c r="L208" s="6" t="s">
        <v>40</v>
      </c>
      <c r="M208" s="6">
        <v>40</v>
      </c>
      <c r="N208" s="6"/>
      <c r="O208" s="6">
        <v>20</v>
      </c>
      <c r="P208" s="6">
        <v>0</v>
      </c>
      <c r="Q208" s="6">
        <v>20</v>
      </c>
      <c r="R208" s="6"/>
      <c r="S208" s="6">
        <v>990</v>
      </c>
      <c r="T208" s="6">
        <v>80</v>
      </c>
      <c r="U208" s="6">
        <v>1060</v>
      </c>
      <c r="V208" s="6"/>
      <c r="W208" s="6">
        <v>770</v>
      </c>
      <c r="X208" s="6">
        <v>320</v>
      </c>
      <c r="Y208" s="6">
        <v>1090</v>
      </c>
      <c r="Z208" s="6"/>
    </row>
    <row r="209" spans="2:26">
      <c r="B209" s="87" t="s">
        <v>407</v>
      </c>
      <c r="C209">
        <v>230</v>
      </c>
      <c r="D209">
        <v>30</v>
      </c>
      <c r="E209">
        <v>250</v>
      </c>
      <c r="G209">
        <v>210</v>
      </c>
      <c r="H209">
        <v>80</v>
      </c>
      <c r="I209">
        <v>290</v>
      </c>
      <c r="K209">
        <v>10</v>
      </c>
      <c r="L209">
        <v>0</v>
      </c>
      <c r="M209">
        <v>10</v>
      </c>
      <c r="O209">
        <v>10</v>
      </c>
      <c r="P209" t="s">
        <v>40</v>
      </c>
      <c r="Q209">
        <v>10</v>
      </c>
      <c r="S209">
        <v>230</v>
      </c>
      <c r="T209">
        <v>30</v>
      </c>
      <c r="U209">
        <v>260</v>
      </c>
      <c r="W209">
        <v>210</v>
      </c>
      <c r="X209">
        <v>80</v>
      </c>
      <c r="Y209">
        <v>290</v>
      </c>
    </row>
    <row r="210" spans="2:26">
      <c r="B210" s="87"/>
    </row>
    <row r="211" spans="2:26" ht="13">
      <c r="B211" s="85" t="s">
        <v>215</v>
      </c>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2:26" ht="13">
      <c r="B212" s="86" t="s">
        <v>259</v>
      </c>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2:26">
      <c r="B213" s="87" t="s">
        <v>408</v>
      </c>
      <c r="C213" s="6">
        <v>850</v>
      </c>
      <c r="D213" s="6">
        <v>70</v>
      </c>
      <c r="E213" s="6">
        <v>920</v>
      </c>
      <c r="F213" s="6"/>
      <c r="G213" s="6">
        <v>660</v>
      </c>
      <c r="H213" s="6">
        <v>230</v>
      </c>
      <c r="I213" s="6">
        <v>890</v>
      </c>
      <c r="J213" s="6"/>
      <c r="K213" s="6">
        <v>20</v>
      </c>
      <c r="L213" s="6" t="s">
        <v>40</v>
      </c>
      <c r="M213" s="6">
        <v>20</v>
      </c>
      <c r="N213" s="6"/>
      <c r="O213" s="6">
        <v>30</v>
      </c>
      <c r="P213" s="6" t="s">
        <v>40</v>
      </c>
      <c r="Q213" s="6">
        <v>40</v>
      </c>
      <c r="R213" s="6"/>
      <c r="S213" s="6">
        <v>870</v>
      </c>
      <c r="T213" s="6">
        <v>70</v>
      </c>
      <c r="U213" s="6">
        <v>940</v>
      </c>
      <c r="V213" s="6"/>
      <c r="W213" s="6">
        <v>700</v>
      </c>
      <c r="X213" s="6">
        <v>230</v>
      </c>
      <c r="Y213" s="6">
        <v>930</v>
      </c>
      <c r="Z213" s="6"/>
    </row>
    <row r="214" spans="2:26" ht="13">
      <c r="B214" s="86" t="s">
        <v>260</v>
      </c>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2:26">
      <c r="B215" s="87" t="s">
        <v>409</v>
      </c>
      <c r="C215" s="6">
        <v>80</v>
      </c>
      <c r="D215" s="6">
        <v>10</v>
      </c>
      <c r="E215" s="6">
        <v>90</v>
      </c>
      <c r="F215" s="6"/>
      <c r="G215" s="6">
        <v>80</v>
      </c>
      <c r="H215" s="6">
        <v>30</v>
      </c>
      <c r="I215" s="6">
        <v>100</v>
      </c>
      <c r="J215" s="6"/>
      <c r="K215" s="6">
        <v>10</v>
      </c>
      <c r="L215" s="6" t="s">
        <v>40</v>
      </c>
      <c r="M215" s="6">
        <v>10</v>
      </c>
      <c r="N215" s="6"/>
      <c r="O215" s="6">
        <v>10</v>
      </c>
      <c r="P215" s="6" t="s">
        <v>40</v>
      </c>
      <c r="Q215" s="6">
        <v>10</v>
      </c>
      <c r="R215" s="6"/>
      <c r="S215" s="6">
        <v>90</v>
      </c>
      <c r="T215" s="6">
        <v>10</v>
      </c>
      <c r="U215" s="6">
        <v>100</v>
      </c>
      <c r="V215" s="6"/>
      <c r="W215" s="6">
        <v>80</v>
      </c>
      <c r="X215" s="6">
        <v>30</v>
      </c>
      <c r="Y215" s="6">
        <v>110</v>
      </c>
      <c r="Z215" s="6"/>
    </row>
    <row r="216" spans="2:26">
      <c r="B216" s="87" t="s">
        <v>410</v>
      </c>
      <c r="C216" s="6">
        <v>480</v>
      </c>
      <c r="D216" s="6">
        <v>30</v>
      </c>
      <c r="E216" s="6">
        <v>520</v>
      </c>
      <c r="F216" s="6"/>
      <c r="G216" s="6">
        <v>390</v>
      </c>
      <c r="H216" s="6">
        <v>170</v>
      </c>
      <c r="I216" s="6">
        <v>560</v>
      </c>
      <c r="J216" s="6"/>
      <c r="K216" s="6">
        <v>20</v>
      </c>
      <c r="L216" s="6">
        <v>0</v>
      </c>
      <c r="M216" s="6">
        <v>20</v>
      </c>
      <c r="N216" s="6"/>
      <c r="O216" s="6">
        <v>40</v>
      </c>
      <c r="P216" s="6" t="s">
        <v>40</v>
      </c>
      <c r="Q216" s="6">
        <v>40</v>
      </c>
      <c r="R216" s="6"/>
      <c r="S216" s="6">
        <v>500</v>
      </c>
      <c r="T216" s="6">
        <v>30</v>
      </c>
      <c r="U216" s="6">
        <v>540</v>
      </c>
      <c r="V216" s="6"/>
      <c r="W216" s="6">
        <v>430</v>
      </c>
      <c r="X216" s="6">
        <v>170</v>
      </c>
      <c r="Y216" s="6">
        <v>600</v>
      </c>
      <c r="Z216" s="6"/>
    </row>
    <row r="217" spans="2:26">
      <c r="B217" s="87" t="s">
        <v>411</v>
      </c>
      <c r="C217" s="6">
        <v>150</v>
      </c>
      <c r="D217" s="6">
        <v>20</v>
      </c>
      <c r="E217" s="6">
        <v>170</v>
      </c>
      <c r="F217" s="6"/>
      <c r="G217" s="6">
        <v>100</v>
      </c>
      <c r="H217" s="6">
        <v>50</v>
      </c>
      <c r="I217" s="6">
        <v>150</v>
      </c>
      <c r="J217" s="6"/>
      <c r="K217" s="6">
        <v>10</v>
      </c>
      <c r="L217" s="6">
        <v>0</v>
      </c>
      <c r="M217" s="6">
        <v>10</v>
      </c>
      <c r="N217" s="6"/>
      <c r="O217" s="6">
        <v>10</v>
      </c>
      <c r="P217" s="6" t="s">
        <v>40</v>
      </c>
      <c r="Q217" s="6">
        <v>10</v>
      </c>
      <c r="R217" s="6"/>
      <c r="S217" s="6">
        <v>160</v>
      </c>
      <c r="T217" s="6">
        <v>20</v>
      </c>
      <c r="U217" s="6">
        <v>180</v>
      </c>
      <c r="V217" s="6"/>
      <c r="W217" s="6">
        <v>100</v>
      </c>
      <c r="X217" s="6">
        <v>50</v>
      </c>
      <c r="Y217" s="6">
        <v>150</v>
      </c>
      <c r="Z217" s="6"/>
    </row>
    <row r="218" spans="2:26">
      <c r="B218" s="87" t="s">
        <v>412</v>
      </c>
      <c r="C218" s="6">
        <v>60</v>
      </c>
      <c r="D218" s="6">
        <v>10</v>
      </c>
      <c r="E218" s="6">
        <v>70</v>
      </c>
      <c r="F218" s="6"/>
      <c r="G218" s="6">
        <v>50</v>
      </c>
      <c r="H218" s="6">
        <v>50</v>
      </c>
      <c r="I218" s="6">
        <v>90</v>
      </c>
      <c r="J218" s="6"/>
      <c r="K218" s="6">
        <v>10</v>
      </c>
      <c r="L218" s="6">
        <v>0</v>
      </c>
      <c r="M218" s="6">
        <v>10</v>
      </c>
      <c r="N218" s="6"/>
      <c r="O218" s="6" t="s">
        <v>40</v>
      </c>
      <c r="P218" s="6">
        <v>0</v>
      </c>
      <c r="Q218" s="6" t="s">
        <v>40</v>
      </c>
      <c r="R218" s="6"/>
      <c r="S218" s="6">
        <v>70</v>
      </c>
      <c r="T218" s="6">
        <v>10</v>
      </c>
      <c r="U218" s="6">
        <v>80</v>
      </c>
      <c r="V218" s="6"/>
      <c r="W218" s="6">
        <v>50</v>
      </c>
      <c r="X218" s="6">
        <v>50</v>
      </c>
      <c r="Y218" s="6">
        <v>100</v>
      </c>
      <c r="Z218" s="6"/>
    </row>
    <row r="219" spans="2:26">
      <c r="B219" s="87" t="s">
        <v>413</v>
      </c>
      <c r="C219" s="6">
        <v>10</v>
      </c>
      <c r="D219" s="6" t="s">
        <v>40</v>
      </c>
      <c r="E219" s="6">
        <v>20</v>
      </c>
      <c r="F219" s="6"/>
      <c r="G219" s="6">
        <v>10</v>
      </c>
      <c r="H219" s="6">
        <v>10</v>
      </c>
      <c r="I219" s="6">
        <v>20</v>
      </c>
      <c r="J219" s="6"/>
      <c r="K219" s="6" t="s">
        <v>40</v>
      </c>
      <c r="L219" s="6">
        <v>0</v>
      </c>
      <c r="M219" s="6" t="s">
        <v>40</v>
      </c>
      <c r="N219" s="6"/>
      <c r="O219" s="6">
        <v>0</v>
      </c>
      <c r="P219" s="6">
        <v>0</v>
      </c>
      <c r="Q219" s="6">
        <v>0</v>
      </c>
      <c r="R219" s="6"/>
      <c r="S219" s="6">
        <v>20</v>
      </c>
      <c r="T219" s="6" t="s">
        <v>40</v>
      </c>
      <c r="U219" s="6">
        <v>20</v>
      </c>
      <c r="V219" s="6"/>
      <c r="W219" s="6">
        <v>10</v>
      </c>
      <c r="X219" s="6">
        <v>10</v>
      </c>
      <c r="Y219" s="6">
        <v>20</v>
      </c>
      <c r="Z219" s="6"/>
    </row>
    <row r="220" spans="2:26">
      <c r="B220" s="87" t="s">
        <v>414</v>
      </c>
      <c r="C220" s="6">
        <v>30</v>
      </c>
      <c r="D220" s="6" t="s">
        <v>40</v>
      </c>
      <c r="E220" s="6">
        <v>30</v>
      </c>
      <c r="F220" s="6"/>
      <c r="G220" s="6">
        <v>30</v>
      </c>
      <c r="H220" s="6">
        <v>10</v>
      </c>
      <c r="I220" s="6">
        <v>30</v>
      </c>
      <c r="J220" s="6"/>
      <c r="K220" s="6" t="s">
        <v>40</v>
      </c>
      <c r="L220" s="6">
        <v>0</v>
      </c>
      <c r="M220" s="6" t="s">
        <v>40</v>
      </c>
      <c r="N220" s="6"/>
      <c r="O220" s="6" t="s">
        <v>40</v>
      </c>
      <c r="P220" s="6">
        <v>0</v>
      </c>
      <c r="Q220" s="6" t="s">
        <v>40</v>
      </c>
      <c r="R220" s="6"/>
      <c r="S220" s="6">
        <v>30</v>
      </c>
      <c r="T220" s="6" t="s">
        <v>40</v>
      </c>
      <c r="U220" s="6">
        <v>30</v>
      </c>
      <c r="V220" s="6"/>
      <c r="W220" s="6">
        <v>30</v>
      </c>
      <c r="X220" s="6">
        <v>10</v>
      </c>
      <c r="Y220" s="6">
        <v>30</v>
      </c>
      <c r="Z220" s="6"/>
    </row>
    <row r="221" spans="2:26" ht="13">
      <c r="B221" s="86" t="s">
        <v>261</v>
      </c>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2:26">
      <c r="B222" s="87" t="s">
        <v>415</v>
      </c>
      <c r="C222" s="6">
        <v>590</v>
      </c>
      <c r="D222" s="6">
        <v>90</v>
      </c>
      <c r="E222" s="6">
        <v>680</v>
      </c>
      <c r="F222" s="6"/>
      <c r="G222" s="6">
        <v>650</v>
      </c>
      <c r="H222" s="6">
        <v>450</v>
      </c>
      <c r="I222" s="6">
        <v>1100</v>
      </c>
      <c r="J222" s="6"/>
      <c r="K222" s="6">
        <v>60</v>
      </c>
      <c r="L222" s="6" t="s">
        <v>40</v>
      </c>
      <c r="M222" s="6">
        <v>60</v>
      </c>
      <c r="N222" s="6"/>
      <c r="O222" s="6">
        <v>60</v>
      </c>
      <c r="P222" s="6" t="s">
        <v>40</v>
      </c>
      <c r="Q222" s="6">
        <v>60</v>
      </c>
      <c r="R222" s="6"/>
      <c r="S222" s="6">
        <v>650</v>
      </c>
      <c r="T222" s="6">
        <v>90</v>
      </c>
      <c r="U222" s="6">
        <v>740</v>
      </c>
      <c r="V222" s="6"/>
      <c r="W222" s="6">
        <v>710</v>
      </c>
      <c r="X222" s="6">
        <v>460</v>
      </c>
      <c r="Y222" s="6">
        <v>1160</v>
      </c>
      <c r="Z222" s="6"/>
    </row>
    <row r="223" spans="2:26">
      <c r="B223" s="87" t="s">
        <v>416</v>
      </c>
      <c r="C223" s="6">
        <v>580</v>
      </c>
      <c r="D223" s="6">
        <v>70</v>
      </c>
      <c r="E223" s="6">
        <v>650</v>
      </c>
      <c r="F223" s="6"/>
      <c r="G223" s="6">
        <v>440</v>
      </c>
      <c r="H223" s="6">
        <v>210</v>
      </c>
      <c r="I223" s="6">
        <v>660</v>
      </c>
      <c r="J223" s="6"/>
      <c r="K223" s="6">
        <v>20</v>
      </c>
      <c r="L223" s="6">
        <v>0</v>
      </c>
      <c r="M223" s="6">
        <v>20</v>
      </c>
      <c r="N223" s="6"/>
      <c r="O223" s="6">
        <v>20</v>
      </c>
      <c r="P223" s="6" t="s">
        <v>40</v>
      </c>
      <c r="Q223" s="6">
        <v>30</v>
      </c>
      <c r="R223" s="6"/>
      <c r="S223" s="6">
        <v>600</v>
      </c>
      <c r="T223" s="6">
        <v>70</v>
      </c>
      <c r="U223" s="6">
        <v>670</v>
      </c>
      <c r="V223" s="6"/>
      <c r="W223" s="6">
        <v>460</v>
      </c>
      <c r="X223" s="6">
        <v>220</v>
      </c>
      <c r="Y223" s="6">
        <v>680</v>
      </c>
      <c r="Z223" s="6"/>
    </row>
    <row r="224" spans="2:26">
      <c r="B224" s="87" t="s">
        <v>417</v>
      </c>
      <c r="C224" s="6">
        <v>40</v>
      </c>
      <c r="D224" s="6" t="s">
        <v>40</v>
      </c>
      <c r="E224" s="6">
        <v>40</v>
      </c>
      <c r="F224" s="6"/>
      <c r="G224" s="6">
        <v>40</v>
      </c>
      <c r="H224" s="6">
        <v>30</v>
      </c>
      <c r="I224" s="6">
        <v>60</v>
      </c>
      <c r="J224" s="6"/>
      <c r="K224" s="6">
        <v>10</v>
      </c>
      <c r="L224" s="6">
        <v>0</v>
      </c>
      <c r="M224" s="6">
        <v>10</v>
      </c>
      <c r="N224" s="6"/>
      <c r="O224" s="6" t="s">
        <v>40</v>
      </c>
      <c r="P224" s="6" t="s">
        <v>40</v>
      </c>
      <c r="Q224" s="6" t="s">
        <v>40</v>
      </c>
      <c r="R224" s="6"/>
      <c r="S224" s="6">
        <v>40</v>
      </c>
      <c r="T224" s="6" t="s">
        <v>40</v>
      </c>
      <c r="U224" s="6">
        <v>50</v>
      </c>
      <c r="V224" s="6"/>
      <c r="W224" s="6">
        <v>40</v>
      </c>
      <c r="X224" s="6">
        <v>30</v>
      </c>
      <c r="Y224" s="6">
        <v>70</v>
      </c>
      <c r="Z224" s="6"/>
    </row>
    <row r="225" spans="2:26">
      <c r="B225" s="87" t="s">
        <v>418</v>
      </c>
      <c r="C225" s="6">
        <v>5400</v>
      </c>
      <c r="D225" s="6">
        <v>460</v>
      </c>
      <c r="E225" s="6">
        <v>5860</v>
      </c>
      <c r="F225" s="6"/>
      <c r="G225" s="6">
        <v>4940</v>
      </c>
      <c r="H225" s="6">
        <v>1580</v>
      </c>
      <c r="I225" s="6">
        <v>6520</v>
      </c>
      <c r="J225" s="6"/>
      <c r="K225" s="6">
        <v>180</v>
      </c>
      <c r="L225" s="6">
        <v>10</v>
      </c>
      <c r="M225" s="6">
        <v>190</v>
      </c>
      <c r="N225" s="6"/>
      <c r="O225" s="6">
        <v>190</v>
      </c>
      <c r="P225" s="6">
        <v>30</v>
      </c>
      <c r="Q225" s="6">
        <v>220</v>
      </c>
      <c r="R225" s="6"/>
      <c r="S225" s="6">
        <v>5580</v>
      </c>
      <c r="T225" s="6">
        <v>470</v>
      </c>
      <c r="U225" s="6">
        <v>6050</v>
      </c>
      <c r="V225" s="6"/>
      <c r="W225" s="6">
        <v>5130</v>
      </c>
      <c r="X225" s="6">
        <v>1610</v>
      </c>
      <c r="Y225" s="6">
        <v>6750</v>
      </c>
      <c r="Z225" s="6"/>
    </row>
    <row r="226" spans="2:26">
      <c r="B226" s="87" t="s">
        <v>419</v>
      </c>
      <c r="C226" s="6">
        <v>510</v>
      </c>
      <c r="D226" s="6">
        <v>110</v>
      </c>
      <c r="E226" s="6">
        <v>620</v>
      </c>
      <c r="F226" s="6"/>
      <c r="G226" s="6">
        <v>550</v>
      </c>
      <c r="H226" s="6">
        <v>540</v>
      </c>
      <c r="I226" s="6">
        <v>1080</v>
      </c>
      <c r="J226" s="6"/>
      <c r="K226" s="6">
        <v>40</v>
      </c>
      <c r="L226" s="6" t="s">
        <v>40</v>
      </c>
      <c r="M226" s="6">
        <v>40</v>
      </c>
      <c r="N226" s="6"/>
      <c r="O226" s="6">
        <v>50</v>
      </c>
      <c r="P226" s="6">
        <v>20</v>
      </c>
      <c r="Q226" s="6">
        <v>70</v>
      </c>
      <c r="R226" s="6"/>
      <c r="S226" s="6">
        <v>550</v>
      </c>
      <c r="T226" s="6">
        <v>110</v>
      </c>
      <c r="U226" s="6">
        <v>660</v>
      </c>
      <c r="V226" s="6"/>
      <c r="W226" s="6">
        <v>600</v>
      </c>
      <c r="X226" s="6">
        <v>550</v>
      </c>
      <c r="Y226" s="6">
        <v>1150</v>
      </c>
      <c r="Z226" s="6"/>
    </row>
    <row r="227" spans="2:26">
      <c r="B227" s="87" t="s">
        <v>420</v>
      </c>
      <c r="C227" s="6">
        <v>650</v>
      </c>
      <c r="D227" s="6">
        <v>80</v>
      </c>
      <c r="E227" s="6">
        <v>730</v>
      </c>
      <c r="F227" s="6"/>
      <c r="G227" s="6">
        <v>420</v>
      </c>
      <c r="H227" s="6">
        <v>150</v>
      </c>
      <c r="I227" s="6">
        <v>570</v>
      </c>
      <c r="J227" s="6"/>
      <c r="K227" s="6">
        <v>10</v>
      </c>
      <c r="L227" s="6" t="s">
        <v>40</v>
      </c>
      <c r="M227" s="6">
        <v>20</v>
      </c>
      <c r="N227" s="6"/>
      <c r="O227" s="6">
        <v>30</v>
      </c>
      <c r="P227" s="6">
        <v>10</v>
      </c>
      <c r="Q227" s="6">
        <v>30</v>
      </c>
      <c r="R227" s="6"/>
      <c r="S227" s="6">
        <v>670</v>
      </c>
      <c r="T227" s="6">
        <v>80</v>
      </c>
      <c r="U227" s="6">
        <v>750</v>
      </c>
      <c r="V227" s="6"/>
      <c r="W227" s="6">
        <v>450</v>
      </c>
      <c r="X227" s="6">
        <v>160</v>
      </c>
      <c r="Y227" s="6">
        <v>610</v>
      </c>
      <c r="Z227" s="6"/>
    </row>
    <row r="228" spans="2:26">
      <c r="B228" s="87" t="s">
        <v>421</v>
      </c>
      <c r="C228" s="6">
        <v>170</v>
      </c>
      <c r="D228" s="6">
        <v>20</v>
      </c>
      <c r="E228" s="6">
        <v>190</v>
      </c>
      <c r="F228" s="6"/>
      <c r="G228" s="6">
        <v>190</v>
      </c>
      <c r="H228" s="6">
        <v>90</v>
      </c>
      <c r="I228" s="6">
        <v>270</v>
      </c>
      <c r="J228" s="6"/>
      <c r="K228" s="6">
        <v>20</v>
      </c>
      <c r="L228" s="6" t="s">
        <v>40</v>
      </c>
      <c r="M228" s="6">
        <v>20</v>
      </c>
      <c r="N228" s="6"/>
      <c r="O228" s="6">
        <v>30</v>
      </c>
      <c r="P228" s="6" t="s">
        <v>40</v>
      </c>
      <c r="Q228" s="6">
        <v>30</v>
      </c>
      <c r="R228" s="6"/>
      <c r="S228" s="6">
        <v>190</v>
      </c>
      <c r="T228" s="6">
        <v>20</v>
      </c>
      <c r="U228" s="6">
        <v>200</v>
      </c>
      <c r="V228" s="6"/>
      <c r="W228" s="6">
        <v>220</v>
      </c>
      <c r="X228" s="6">
        <v>90</v>
      </c>
      <c r="Y228" s="6">
        <v>310</v>
      </c>
      <c r="Z228" s="6"/>
    </row>
    <row r="229" spans="2:26" ht="13">
      <c r="B229" s="86" t="s">
        <v>262</v>
      </c>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2:26">
      <c r="B230" s="87" t="s">
        <v>422</v>
      </c>
      <c r="C230" s="6">
        <v>1490</v>
      </c>
      <c r="D230" s="6">
        <v>80</v>
      </c>
      <c r="E230" s="6">
        <v>1580</v>
      </c>
      <c r="F230" s="6"/>
      <c r="G230" s="6">
        <v>610</v>
      </c>
      <c r="H230" s="6">
        <v>230</v>
      </c>
      <c r="I230" s="6">
        <v>840</v>
      </c>
      <c r="J230" s="6"/>
      <c r="K230" s="6" t="s">
        <v>40</v>
      </c>
      <c r="L230" s="6">
        <v>0</v>
      </c>
      <c r="M230" s="6" t="s">
        <v>40</v>
      </c>
      <c r="N230" s="6"/>
      <c r="O230" s="6" t="s">
        <v>40</v>
      </c>
      <c r="P230" s="6">
        <v>0</v>
      </c>
      <c r="Q230" s="6" t="s">
        <v>40</v>
      </c>
      <c r="R230" s="6"/>
      <c r="S230" s="6">
        <v>1500</v>
      </c>
      <c r="T230" s="6">
        <v>80</v>
      </c>
      <c r="U230" s="6">
        <v>1580</v>
      </c>
      <c r="V230" s="6"/>
      <c r="W230" s="6">
        <v>610</v>
      </c>
      <c r="X230" s="6">
        <v>230</v>
      </c>
      <c r="Y230" s="6">
        <v>840</v>
      </c>
      <c r="Z230" s="6"/>
    </row>
    <row r="231" spans="2:26">
      <c r="B231" s="87" t="s">
        <v>423</v>
      </c>
      <c r="C231" s="6">
        <v>4620</v>
      </c>
      <c r="D231" s="6">
        <v>560</v>
      </c>
      <c r="E231" s="6">
        <v>5180</v>
      </c>
      <c r="F231" s="6"/>
      <c r="G231" s="6">
        <v>4220</v>
      </c>
      <c r="H231" s="6">
        <v>1930</v>
      </c>
      <c r="I231" s="6">
        <v>6150</v>
      </c>
      <c r="J231" s="6"/>
      <c r="K231" s="6">
        <v>150</v>
      </c>
      <c r="L231" s="6" t="s">
        <v>40</v>
      </c>
      <c r="M231" s="6">
        <v>160</v>
      </c>
      <c r="N231" s="6"/>
      <c r="O231" s="6">
        <v>150</v>
      </c>
      <c r="P231" s="6">
        <v>10</v>
      </c>
      <c r="Q231" s="6">
        <v>170</v>
      </c>
      <c r="R231" s="6"/>
      <c r="S231" s="6">
        <v>4770</v>
      </c>
      <c r="T231" s="6">
        <v>560</v>
      </c>
      <c r="U231" s="6">
        <v>5330</v>
      </c>
      <c r="V231" s="6"/>
      <c r="W231" s="6">
        <v>4380</v>
      </c>
      <c r="X231" s="6">
        <v>1940</v>
      </c>
      <c r="Y231" s="6">
        <v>6320</v>
      </c>
      <c r="Z231" s="6"/>
    </row>
    <row r="232" spans="2:26">
      <c r="B232" s="87" t="s">
        <v>424</v>
      </c>
      <c r="C232" s="6">
        <v>390</v>
      </c>
      <c r="D232" s="6">
        <v>60</v>
      </c>
      <c r="E232" s="6">
        <v>450</v>
      </c>
      <c r="F232" s="6"/>
      <c r="G232" s="6">
        <v>350</v>
      </c>
      <c r="H232" s="6">
        <v>230</v>
      </c>
      <c r="I232" s="6">
        <v>580</v>
      </c>
      <c r="J232" s="6"/>
      <c r="K232" s="6">
        <v>10</v>
      </c>
      <c r="L232" s="6" t="s">
        <v>40</v>
      </c>
      <c r="M232" s="6">
        <v>10</v>
      </c>
      <c r="N232" s="6"/>
      <c r="O232" s="6">
        <v>10</v>
      </c>
      <c r="P232" s="6">
        <v>0</v>
      </c>
      <c r="Q232" s="6">
        <v>10</v>
      </c>
      <c r="R232" s="6"/>
      <c r="S232" s="6">
        <v>390</v>
      </c>
      <c r="T232" s="6">
        <v>60</v>
      </c>
      <c r="U232" s="6">
        <v>460</v>
      </c>
      <c r="V232" s="6"/>
      <c r="W232" s="6">
        <v>360</v>
      </c>
      <c r="X232" s="6">
        <v>230</v>
      </c>
      <c r="Y232" s="6">
        <v>590</v>
      </c>
      <c r="Z232" s="6"/>
    </row>
    <row r="233" spans="2:26">
      <c r="B233" s="87" t="s">
        <v>425</v>
      </c>
      <c r="C233" s="6">
        <v>840</v>
      </c>
      <c r="D233" s="6">
        <v>210</v>
      </c>
      <c r="E233" s="6">
        <v>1050</v>
      </c>
      <c r="F233" s="6"/>
      <c r="G233" s="6">
        <v>830</v>
      </c>
      <c r="H233" s="6">
        <v>900</v>
      </c>
      <c r="I233" s="6">
        <v>1730</v>
      </c>
      <c r="J233" s="6"/>
      <c r="K233" s="6">
        <v>10</v>
      </c>
      <c r="L233" s="6">
        <v>0</v>
      </c>
      <c r="M233" s="6">
        <v>10</v>
      </c>
      <c r="N233" s="6"/>
      <c r="O233" s="6">
        <v>20</v>
      </c>
      <c r="P233" s="6">
        <v>0</v>
      </c>
      <c r="Q233" s="6">
        <v>20</v>
      </c>
      <c r="R233" s="6"/>
      <c r="S233" s="6">
        <v>850</v>
      </c>
      <c r="T233" s="6">
        <v>210</v>
      </c>
      <c r="U233" s="6">
        <v>1050</v>
      </c>
      <c r="V233" s="6"/>
      <c r="W233" s="6">
        <v>850</v>
      </c>
      <c r="X233" s="6">
        <v>900</v>
      </c>
      <c r="Y233" s="6">
        <v>1750</v>
      </c>
      <c r="Z233" s="6"/>
    </row>
    <row r="234" spans="2:26" ht="13">
      <c r="B234" s="86" t="s">
        <v>263</v>
      </c>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2:26">
      <c r="B235" s="87" t="s">
        <v>426</v>
      </c>
      <c r="C235" s="6">
        <v>190</v>
      </c>
      <c r="D235" s="6">
        <v>20</v>
      </c>
      <c r="E235" s="6">
        <v>210</v>
      </c>
      <c r="F235" s="6"/>
      <c r="G235" s="6">
        <v>140</v>
      </c>
      <c r="H235" s="6">
        <v>110</v>
      </c>
      <c r="I235" s="6">
        <v>240</v>
      </c>
      <c r="J235" s="6"/>
      <c r="K235" s="6">
        <v>10</v>
      </c>
      <c r="L235" s="6">
        <v>0</v>
      </c>
      <c r="M235" s="6">
        <v>10</v>
      </c>
      <c r="N235" s="6"/>
      <c r="O235" s="6">
        <v>10</v>
      </c>
      <c r="P235" s="6" t="s">
        <v>40</v>
      </c>
      <c r="Q235" s="6">
        <v>10</v>
      </c>
      <c r="R235" s="6"/>
      <c r="S235" s="6">
        <v>200</v>
      </c>
      <c r="T235" s="6">
        <v>20</v>
      </c>
      <c r="U235" s="6">
        <v>220</v>
      </c>
      <c r="V235" s="6"/>
      <c r="W235" s="6">
        <v>150</v>
      </c>
      <c r="X235" s="6">
        <v>110</v>
      </c>
      <c r="Y235" s="6">
        <v>260</v>
      </c>
      <c r="Z235" s="6"/>
    </row>
    <row r="236" spans="2:26">
      <c r="B236" s="87" t="s">
        <v>427</v>
      </c>
      <c r="C236" s="6">
        <v>270</v>
      </c>
      <c r="D236" s="6">
        <v>40</v>
      </c>
      <c r="E236" s="6">
        <v>310</v>
      </c>
      <c r="F236" s="6"/>
      <c r="G236" s="6">
        <v>150</v>
      </c>
      <c r="H236" s="6">
        <v>80</v>
      </c>
      <c r="I236" s="6">
        <v>240</v>
      </c>
      <c r="J236" s="6"/>
      <c r="K236" s="6" t="s">
        <v>40</v>
      </c>
      <c r="L236" s="6">
        <v>0</v>
      </c>
      <c r="M236" s="6" t="s">
        <v>40</v>
      </c>
      <c r="N236" s="6"/>
      <c r="O236" s="6">
        <v>10</v>
      </c>
      <c r="P236" s="6" t="s">
        <v>40</v>
      </c>
      <c r="Q236" s="6">
        <v>10</v>
      </c>
      <c r="R236" s="6"/>
      <c r="S236" s="6">
        <v>280</v>
      </c>
      <c r="T236" s="6">
        <v>40</v>
      </c>
      <c r="U236" s="6">
        <v>320</v>
      </c>
      <c r="V236" s="6"/>
      <c r="W236" s="6">
        <v>170</v>
      </c>
      <c r="X236" s="6">
        <v>80</v>
      </c>
      <c r="Y236" s="6">
        <v>250</v>
      </c>
      <c r="Z236" s="6"/>
    </row>
    <row r="237" spans="2:26">
      <c r="B237" s="87" t="s">
        <v>428</v>
      </c>
      <c r="C237" s="6">
        <v>390</v>
      </c>
      <c r="D237" s="6">
        <v>40</v>
      </c>
      <c r="E237" s="6">
        <v>430</v>
      </c>
      <c r="F237" s="6"/>
      <c r="G237" s="6">
        <v>260</v>
      </c>
      <c r="H237" s="6">
        <v>240</v>
      </c>
      <c r="I237" s="6">
        <v>500</v>
      </c>
      <c r="J237" s="6"/>
      <c r="K237" s="6">
        <v>20</v>
      </c>
      <c r="L237" s="6">
        <v>0</v>
      </c>
      <c r="M237" s="6">
        <v>20</v>
      </c>
      <c r="N237" s="6"/>
      <c r="O237" s="6">
        <v>20</v>
      </c>
      <c r="P237" s="6">
        <v>0</v>
      </c>
      <c r="Q237" s="6">
        <v>20</v>
      </c>
      <c r="R237" s="6"/>
      <c r="S237" s="6">
        <v>410</v>
      </c>
      <c r="T237" s="6">
        <v>40</v>
      </c>
      <c r="U237" s="6">
        <v>450</v>
      </c>
      <c r="V237" s="6"/>
      <c r="W237" s="6">
        <v>270</v>
      </c>
      <c r="X237" s="6">
        <v>240</v>
      </c>
      <c r="Y237" s="6">
        <v>510</v>
      </c>
      <c r="Z237" s="6"/>
    </row>
    <row r="238" spans="2:26">
      <c r="B238" s="87" t="s">
        <v>429</v>
      </c>
      <c r="C238" s="6">
        <v>80</v>
      </c>
      <c r="D238" s="6">
        <v>10</v>
      </c>
      <c r="E238" s="6">
        <v>90</v>
      </c>
      <c r="F238" s="6"/>
      <c r="G238" s="6">
        <v>100</v>
      </c>
      <c r="H238" s="6">
        <v>60</v>
      </c>
      <c r="I238" s="6">
        <v>160</v>
      </c>
      <c r="J238" s="6"/>
      <c r="K238" s="6">
        <v>30</v>
      </c>
      <c r="L238" s="6">
        <v>0</v>
      </c>
      <c r="M238" s="6">
        <v>30</v>
      </c>
      <c r="N238" s="6"/>
      <c r="O238" s="6">
        <v>40</v>
      </c>
      <c r="P238" s="6">
        <v>0</v>
      </c>
      <c r="Q238" s="6">
        <v>40</v>
      </c>
      <c r="R238" s="6"/>
      <c r="S238" s="6">
        <v>110</v>
      </c>
      <c r="T238" s="6">
        <v>10</v>
      </c>
      <c r="U238" s="6">
        <v>120</v>
      </c>
      <c r="V238" s="6"/>
      <c r="W238" s="6">
        <v>140</v>
      </c>
      <c r="X238" s="6">
        <v>60</v>
      </c>
      <c r="Y238" s="6">
        <v>200</v>
      </c>
      <c r="Z238" s="6"/>
    </row>
    <row r="239" spans="2:26">
      <c r="B239" s="87" t="s">
        <v>430</v>
      </c>
      <c r="C239">
        <v>1150</v>
      </c>
      <c r="D239">
        <v>250</v>
      </c>
      <c r="E239">
        <v>1400</v>
      </c>
      <c r="G239">
        <v>1290</v>
      </c>
      <c r="H239">
        <v>960</v>
      </c>
      <c r="I239">
        <v>2260</v>
      </c>
      <c r="K239">
        <v>20</v>
      </c>
      <c r="L239">
        <v>0</v>
      </c>
      <c r="M239">
        <v>20</v>
      </c>
      <c r="O239">
        <v>20</v>
      </c>
      <c r="P239" t="s">
        <v>40</v>
      </c>
      <c r="Q239">
        <v>30</v>
      </c>
      <c r="S239">
        <v>1170</v>
      </c>
      <c r="T239">
        <v>250</v>
      </c>
      <c r="U239">
        <v>1420</v>
      </c>
      <c r="W239">
        <v>1320</v>
      </c>
      <c r="X239">
        <v>970</v>
      </c>
      <c r="Y239">
        <v>2280</v>
      </c>
    </row>
    <row r="240" spans="2:26">
      <c r="B240" s="87"/>
    </row>
    <row r="241" spans="2:26" ht="13">
      <c r="B241" s="85" t="s">
        <v>216</v>
      </c>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2:26" ht="13">
      <c r="B242" s="86" t="s">
        <v>216</v>
      </c>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2:26">
      <c r="B243" s="87" t="s">
        <v>431</v>
      </c>
      <c r="C243" s="6">
        <v>1240</v>
      </c>
      <c r="D243" s="6">
        <v>140</v>
      </c>
      <c r="E243" s="6">
        <v>1380</v>
      </c>
      <c r="F243" s="6"/>
      <c r="G243" s="6">
        <v>940</v>
      </c>
      <c r="H243" s="6">
        <v>490</v>
      </c>
      <c r="I243" s="6">
        <v>1430</v>
      </c>
      <c r="J243" s="6"/>
      <c r="K243" s="6">
        <v>0</v>
      </c>
      <c r="L243" s="6">
        <v>0</v>
      </c>
      <c r="M243" s="6">
        <v>0</v>
      </c>
      <c r="N243" s="6"/>
      <c r="O243" s="6" t="s">
        <v>40</v>
      </c>
      <c r="P243" s="6">
        <v>0</v>
      </c>
      <c r="Q243" s="6" t="s">
        <v>40</v>
      </c>
      <c r="R243" s="6"/>
      <c r="S243" s="6">
        <v>1240</v>
      </c>
      <c r="T243" s="6">
        <v>140</v>
      </c>
      <c r="U243" s="6">
        <v>1380</v>
      </c>
      <c r="V243" s="6"/>
      <c r="W243" s="6">
        <v>940</v>
      </c>
      <c r="X243" s="6">
        <v>490</v>
      </c>
      <c r="Y243" s="6">
        <v>1440</v>
      </c>
      <c r="Z243" s="6"/>
    </row>
    <row r="244" spans="2:26">
      <c r="B244" s="87" t="s">
        <v>432</v>
      </c>
      <c r="C244" s="6" t="s">
        <v>40</v>
      </c>
      <c r="D244" s="6">
        <v>0</v>
      </c>
      <c r="E244" s="6" t="s">
        <v>40</v>
      </c>
      <c r="F244" s="6"/>
      <c r="G244" s="6" t="s">
        <v>40</v>
      </c>
      <c r="H244" s="6">
        <v>0</v>
      </c>
      <c r="I244" s="6" t="s">
        <v>40</v>
      </c>
      <c r="J244" s="6"/>
      <c r="K244" s="6">
        <v>0</v>
      </c>
      <c r="L244" s="6">
        <v>0</v>
      </c>
      <c r="M244" s="6">
        <v>0</v>
      </c>
      <c r="N244" s="6"/>
      <c r="O244" s="6">
        <v>0</v>
      </c>
      <c r="P244" s="6">
        <v>0</v>
      </c>
      <c r="Q244" s="6">
        <v>0</v>
      </c>
      <c r="R244" s="6"/>
      <c r="S244" s="6" t="s">
        <v>40</v>
      </c>
      <c r="T244" s="6">
        <v>0</v>
      </c>
      <c r="U244" s="6" t="s">
        <v>40</v>
      </c>
      <c r="V244" s="6"/>
      <c r="W244" s="6" t="s">
        <v>40</v>
      </c>
      <c r="X244" s="6">
        <v>0</v>
      </c>
      <c r="Y244" s="6" t="s">
        <v>40</v>
      </c>
      <c r="Z244" s="6"/>
    </row>
    <row r="245" spans="2:26">
      <c r="B245" s="87" t="s">
        <v>433</v>
      </c>
      <c r="C245" s="6">
        <v>60</v>
      </c>
      <c r="D245" s="6" t="s">
        <v>40</v>
      </c>
      <c r="E245" s="6">
        <v>60</v>
      </c>
      <c r="F245" s="6"/>
      <c r="G245" s="6" t="s">
        <v>40</v>
      </c>
      <c r="H245" s="6" t="s">
        <v>40</v>
      </c>
      <c r="I245" s="6" t="s">
        <v>40</v>
      </c>
      <c r="J245" s="6"/>
      <c r="K245" s="6">
        <v>0</v>
      </c>
      <c r="L245" s="6">
        <v>0</v>
      </c>
      <c r="M245" s="6">
        <v>0</v>
      </c>
      <c r="N245" s="6"/>
      <c r="O245" s="6">
        <v>0</v>
      </c>
      <c r="P245" s="6">
        <v>0</v>
      </c>
      <c r="Q245" s="6">
        <v>0</v>
      </c>
      <c r="R245" s="6"/>
      <c r="S245" s="6">
        <v>60</v>
      </c>
      <c r="T245" s="6" t="s">
        <v>40</v>
      </c>
      <c r="U245" s="6">
        <v>60</v>
      </c>
      <c r="V245" s="6"/>
      <c r="W245" s="6" t="s">
        <v>40</v>
      </c>
      <c r="X245" s="6" t="s">
        <v>40</v>
      </c>
      <c r="Y245" s="6" t="s">
        <v>40</v>
      </c>
      <c r="Z245" s="6"/>
    </row>
    <row r="246" spans="2:26">
      <c r="B246" s="87" t="s">
        <v>434</v>
      </c>
      <c r="C246" s="6">
        <v>170</v>
      </c>
      <c r="D246" s="6" t="s">
        <v>40</v>
      </c>
      <c r="E246" s="6">
        <v>170</v>
      </c>
      <c r="F246" s="6"/>
      <c r="G246" s="6">
        <v>40</v>
      </c>
      <c r="H246" s="6">
        <v>20</v>
      </c>
      <c r="I246" s="6">
        <v>60</v>
      </c>
      <c r="J246" s="6"/>
      <c r="K246" s="6">
        <v>0</v>
      </c>
      <c r="L246" s="6" t="s">
        <v>40</v>
      </c>
      <c r="M246" s="6" t="s">
        <v>40</v>
      </c>
      <c r="N246" s="6"/>
      <c r="O246" s="6">
        <v>0</v>
      </c>
      <c r="P246" s="6">
        <v>0</v>
      </c>
      <c r="Q246" s="6">
        <v>0</v>
      </c>
      <c r="R246" s="6"/>
      <c r="S246" s="6">
        <v>170</v>
      </c>
      <c r="T246" s="6" t="s">
        <v>40</v>
      </c>
      <c r="U246" s="6">
        <v>170</v>
      </c>
      <c r="V246" s="6"/>
      <c r="W246" s="6">
        <v>40</v>
      </c>
      <c r="X246" s="6">
        <v>20</v>
      </c>
      <c r="Y246" s="6">
        <v>60</v>
      </c>
      <c r="Z246" s="6"/>
    </row>
    <row r="247" spans="2:26">
      <c r="B247" s="87" t="s">
        <v>435</v>
      </c>
      <c r="C247" s="6">
        <v>10</v>
      </c>
      <c r="D247" s="6" t="s">
        <v>40</v>
      </c>
      <c r="E247" s="6">
        <v>10</v>
      </c>
      <c r="F247" s="6"/>
      <c r="G247" s="6" t="s">
        <v>40</v>
      </c>
      <c r="H247" s="6" t="s">
        <v>40</v>
      </c>
      <c r="I247" s="6" t="s">
        <v>40</v>
      </c>
      <c r="J247" s="6"/>
      <c r="K247" s="6">
        <v>0</v>
      </c>
      <c r="L247" s="6">
        <v>0</v>
      </c>
      <c r="M247" s="6">
        <v>0</v>
      </c>
      <c r="N247" s="6"/>
      <c r="O247" s="6">
        <v>0</v>
      </c>
      <c r="P247" s="6">
        <v>0</v>
      </c>
      <c r="Q247" s="6">
        <v>0</v>
      </c>
      <c r="R247" s="6"/>
      <c r="S247" s="6">
        <v>10</v>
      </c>
      <c r="T247" s="6" t="s">
        <v>40</v>
      </c>
      <c r="U247" s="6">
        <v>10</v>
      </c>
      <c r="V247" s="6"/>
      <c r="W247" s="6" t="s">
        <v>40</v>
      </c>
      <c r="X247" s="6" t="s">
        <v>40</v>
      </c>
      <c r="Y247" s="6" t="s">
        <v>40</v>
      </c>
      <c r="Z247" s="6"/>
    </row>
    <row r="248" spans="2:26">
      <c r="B248" s="87" t="s">
        <v>436</v>
      </c>
      <c r="C248" s="6">
        <v>0</v>
      </c>
      <c r="D248" s="6">
        <v>0</v>
      </c>
      <c r="E248" s="6">
        <v>0</v>
      </c>
      <c r="F248" s="6"/>
      <c r="G248" s="6">
        <v>0</v>
      </c>
      <c r="H248" s="6">
        <v>0</v>
      </c>
      <c r="I248" s="6">
        <v>0</v>
      </c>
      <c r="J248" s="6"/>
      <c r="K248" s="6">
        <v>0</v>
      </c>
      <c r="L248" s="6">
        <v>0</v>
      </c>
      <c r="M248" s="6">
        <v>0</v>
      </c>
      <c r="N248" s="6"/>
      <c r="O248" s="6">
        <v>0</v>
      </c>
      <c r="P248" s="6">
        <v>0</v>
      </c>
      <c r="Q248" s="6">
        <v>0</v>
      </c>
      <c r="R248" s="6"/>
      <c r="S248" s="6">
        <v>0</v>
      </c>
      <c r="T248" s="6">
        <v>0</v>
      </c>
      <c r="U248" s="6">
        <v>0</v>
      </c>
      <c r="V248" s="6"/>
      <c r="W248" s="6">
        <v>0</v>
      </c>
      <c r="X248" s="6">
        <v>0</v>
      </c>
      <c r="Y248" s="6">
        <v>0</v>
      </c>
      <c r="Z248" s="6"/>
    </row>
    <row r="249" spans="2:26">
      <c r="B249" s="87" t="s">
        <v>437</v>
      </c>
      <c r="C249" s="6">
        <v>60</v>
      </c>
      <c r="D249" s="6">
        <v>0</v>
      </c>
      <c r="E249" s="6">
        <v>60</v>
      </c>
      <c r="F249" s="6"/>
      <c r="G249" s="6">
        <v>10</v>
      </c>
      <c r="H249" s="6" t="s">
        <v>40</v>
      </c>
      <c r="I249" s="6">
        <v>10</v>
      </c>
      <c r="J249" s="6"/>
      <c r="K249" s="6">
        <v>0</v>
      </c>
      <c r="L249" s="6">
        <v>0</v>
      </c>
      <c r="M249" s="6">
        <v>0</v>
      </c>
      <c r="N249" s="6"/>
      <c r="O249" s="6">
        <v>0</v>
      </c>
      <c r="P249" s="6">
        <v>0</v>
      </c>
      <c r="Q249" s="6">
        <v>0</v>
      </c>
      <c r="R249" s="6"/>
      <c r="S249" s="6">
        <v>60</v>
      </c>
      <c r="T249" s="6">
        <v>0</v>
      </c>
      <c r="U249" s="6">
        <v>60</v>
      </c>
      <c r="V249" s="6"/>
      <c r="W249" s="6">
        <v>10</v>
      </c>
      <c r="X249" s="6" t="s">
        <v>40</v>
      </c>
      <c r="Y249" s="6">
        <v>10</v>
      </c>
      <c r="Z249" s="6"/>
    </row>
    <row r="250" spans="2:26">
      <c r="B250" s="87" t="s">
        <v>438</v>
      </c>
      <c r="C250" s="6">
        <v>140</v>
      </c>
      <c r="D250" s="6">
        <v>10</v>
      </c>
      <c r="E250" s="6">
        <v>140</v>
      </c>
      <c r="F250" s="6"/>
      <c r="G250" s="6">
        <v>50</v>
      </c>
      <c r="H250" s="6">
        <v>10</v>
      </c>
      <c r="I250" s="6">
        <v>60</v>
      </c>
      <c r="J250" s="6"/>
      <c r="K250" s="6">
        <v>0</v>
      </c>
      <c r="L250" s="6">
        <v>0</v>
      </c>
      <c r="M250" s="6">
        <v>0</v>
      </c>
      <c r="N250" s="6"/>
      <c r="O250" s="6">
        <v>0</v>
      </c>
      <c r="P250" s="6">
        <v>0</v>
      </c>
      <c r="Q250" s="6">
        <v>0</v>
      </c>
      <c r="R250" s="6"/>
      <c r="S250" s="6">
        <v>140</v>
      </c>
      <c r="T250" s="6">
        <v>10</v>
      </c>
      <c r="U250" s="6">
        <v>140</v>
      </c>
      <c r="V250" s="6"/>
      <c r="W250" s="6">
        <v>50</v>
      </c>
      <c r="X250" s="6">
        <v>10</v>
      </c>
      <c r="Y250" s="6">
        <v>60</v>
      </c>
      <c r="Z250" s="6"/>
    </row>
    <row r="251" spans="2:26">
      <c r="B251" s="87" t="s">
        <v>439</v>
      </c>
      <c r="C251" s="6">
        <v>210</v>
      </c>
      <c r="D251" s="6">
        <v>10</v>
      </c>
      <c r="E251" s="6">
        <v>220</v>
      </c>
      <c r="F251" s="6"/>
      <c r="G251" s="6">
        <v>150</v>
      </c>
      <c r="H251" s="6">
        <v>40</v>
      </c>
      <c r="I251" s="6">
        <v>180</v>
      </c>
      <c r="J251" s="6"/>
      <c r="K251" s="6">
        <v>0</v>
      </c>
      <c r="L251" s="6">
        <v>0</v>
      </c>
      <c r="M251" s="6">
        <v>0</v>
      </c>
      <c r="N251" s="6"/>
      <c r="O251" s="6">
        <v>0</v>
      </c>
      <c r="P251" s="6">
        <v>0</v>
      </c>
      <c r="Q251" s="6">
        <v>0</v>
      </c>
      <c r="R251" s="6"/>
      <c r="S251" s="6">
        <v>210</v>
      </c>
      <c r="T251" s="6">
        <v>10</v>
      </c>
      <c r="U251" s="6">
        <v>220</v>
      </c>
      <c r="V251" s="6"/>
      <c r="W251" s="6">
        <v>150</v>
      </c>
      <c r="X251" s="6">
        <v>40</v>
      </c>
      <c r="Y251" s="6">
        <v>180</v>
      </c>
      <c r="Z251" s="6"/>
    </row>
    <row r="252" spans="2:26">
      <c r="B252" s="87" t="s">
        <v>440</v>
      </c>
      <c r="C252" s="6" t="s">
        <v>40</v>
      </c>
      <c r="D252" s="6">
        <v>0</v>
      </c>
      <c r="E252" s="6" t="s">
        <v>40</v>
      </c>
      <c r="F252" s="6"/>
      <c r="G252" s="6" t="s">
        <v>40</v>
      </c>
      <c r="H252" s="6">
        <v>0</v>
      </c>
      <c r="I252" s="6" t="s">
        <v>40</v>
      </c>
      <c r="J252" s="6"/>
      <c r="K252" s="6">
        <v>0</v>
      </c>
      <c r="L252" s="6">
        <v>0</v>
      </c>
      <c r="M252" s="6">
        <v>0</v>
      </c>
      <c r="N252" s="6"/>
      <c r="O252" s="6">
        <v>0</v>
      </c>
      <c r="P252" s="6">
        <v>0</v>
      </c>
      <c r="Q252" s="6">
        <v>0</v>
      </c>
      <c r="R252" s="6"/>
      <c r="S252" s="6" t="s">
        <v>40</v>
      </c>
      <c r="T252" s="6">
        <v>0</v>
      </c>
      <c r="U252" s="6" t="s">
        <v>40</v>
      </c>
      <c r="V252" s="6"/>
      <c r="W252" s="6" t="s">
        <v>40</v>
      </c>
      <c r="X252" s="6">
        <v>0</v>
      </c>
      <c r="Y252" s="6" t="s">
        <v>40</v>
      </c>
      <c r="Z252" s="6"/>
    </row>
    <row r="253" spans="2:26">
      <c r="B253" s="87" t="s">
        <v>441</v>
      </c>
      <c r="C253">
        <v>20</v>
      </c>
      <c r="D253">
        <v>0</v>
      </c>
      <c r="E253">
        <v>20</v>
      </c>
      <c r="G253" t="s">
        <v>40</v>
      </c>
      <c r="H253">
        <v>0</v>
      </c>
      <c r="I253" t="s">
        <v>40</v>
      </c>
      <c r="K253">
        <v>0</v>
      </c>
      <c r="L253">
        <v>0</v>
      </c>
      <c r="M253">
        <v>0</v>
      </c>
      <c r="O253">
        <v>0</v>
      </c>
      <c r="P253">
        <v>0</v>
      </c>
      <c r="Q253">
        <v>0</v>
      </c>
      <c r="S253">
        <v>20</v>
      </c>
      <c r="T253">
        <v>0</v>
      </c>
      <c r="U253">
        <v>20</v>
      </c>
      <c r="W253" t="s">
        <v>40</v>
      </c>
      <c r="X253">
        <v>0</v>
      </c>
      <c r="Y253" t="s">
        <v>40</v>
      </c>
    </row>
    <row r="254" spans="2:26">
      <c r="B254" s="87"/>
    </row>
    <row r="255" spans="2:26" ht="13">
      <c r="B255" s="85" t="s">
        <v>217</v>
      </c>
      <c r="C255" s="6">
        <v>2230</v>
      </c>
      <c r="D255" s="6">
        <v>20</v>
      </c>
      <c r="E255" s="6">
        <v>2250</v>
      </c>
      <c r="F255" s="6"/>
      <c r="G255" s="6">
        <v>1450</v>
      </c>
      <c r="H255" s="6">
        <v>40</v>
      </c>
      <c r="I255" s="6">
        <v>1490</v>
      </c>
      <c r="J255" s="6"/>
      <c r="K255" s="6" t="s">
        <v>40</v>
      </c>
      <c r="L255" s="6" t="s">
        <v>40</v>
      </c>
      <c r="M255" s="6">
        <v>10</v>
      </c>
      <c r="N255" s="6"/>
      <c r="O255" s="6">
        <v>10</v>
      </c>
      <c r="P255" s="6">
        <v>0</v>
      </c>
      <c r="Q255" s="6">
        <v>10</v>
      </c>
      <c r="R255" s="6"/>
      <c r="S255" s="6">
        <v>2240</v>
      </c>
      <c r="T255" s="6">
        <v>20</v>
      </c>
      <c r="U255" s="6">
        <v>2260</v>
      </c>
      <c r="V255" s="6"/>
      <c r="W255" s="6">
        <v>1460</v>
      </c>
      <c r="X255" s="6">
        <v>40</v>
      </c>
      <c r="Y255" s="6">
        <v>1500</v>
      </c>
      <c r="Z255" s="6"/>
    </row>
    <row r="256" spans="2:26">
      <c r="B256" s="87"/>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2:26" ht="13">
      <c r="B257" s="85" t="s">
        <v>13</v>
      </c>
      <c r="C257" s="6">
        <v>2410</v>
      </c>
      <c r="D257" s="6">
        <v>50</v>
      </c>
      <c r="E257" s="6">
        <v>2460</v>
      </c>
      <c r="F257" s="6"/>
      <c r="G257" s="6">
        <v>870</v>
      </c>
      <c r="H257" s="6">
        <v>250</v>
      </c>
      <c r="I257" s="6">
        <v>1120</v>
      </c>
      <c r="J257" s="6"/>
      <c r="K257" s="6">
        <v>70</v>
      </c>
      <c r="L257" s="6" t="s">
        <v>40</v>
      </c>
      <c r="M257" s="6">
        <v>70</v>
      </c>
      <c r="N257" s="6"/>
      <c r="O257" s="6">
        <v>80</v>
      </c>
      <c r="P257" s="6">
        <v>10</v>
      </c>
      <c r="Q257" s="6">
        <v>90</v>
      </c>
      <c r="R257" s="6"/>
      <c r="S257" s="6">
        <v>2480</v>
      </c>
      <c r="T257" s="6">
        <v>50</v>
      </c>
      <c r="U257" s="6">
        <v>2530</v>
      </c>
      <c r="V257" s="6"/>
      <c r="W257" s="6">
        <v>950</v>
      </c>
      <c r="X257" s="6">
        <v>250</v>
      </c>
      <c r="Y257" s="6">
        <v>1200</v>
      </c>
      <c r="Z257" s="6"/>
    </row>
    <row r="258" spans="2:26">
      <c r="B258" s="87"/>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2:26" ht="13">
      <c r="B259" s="85" t="s">
        <v>7</v>
      </c>
      <c r="C259" s="6">
        <v>193570</v>
      </c>
      <c r="D259" s="6">
        <v>19710</v>
      </c>
      <c r="E259" s="6">
        <v>213280</v>
      </c>
      <c r="F259" s="6"/>
      <c r="G259" s="6">
        <v>170390</v>
      </c>
      <c r="H259" s="6">
        <v>79890</v>
      </c>
      <c r="I259" s="6">
        <v>250280</v>
      </c>
      <c r="J259" s="6"/>
      <c r="K259" s="6">
        <v>8140</v>
      </c>
      <c r="L259" s="6">
        <v>710</v>
      </c>
      <c r="M259" s="6">
        <v>8850</v>
      </c>
      <c r="N259" s="6"/>
      <c r="O259" s="6">
        <v>10770</v>
      </c>
      <c r="P259" s="6">
        <v>1620</v>
      </c>
      <c r="Q259" s="6">
        <v>12380</v>
      </c>
      <c r="R259" s="6"/>
      <c r="S259" s="6">
        <v>201730</v>
      </c>
      <c r="T259" s="6">
        <v>20420</v>
      </c>
      <c r="U259" s="6">
        <v>222150</v>
      </c>
      <c r="V259" s="6"/>
      <c r="W259" s="6">
        <v>181160</v>
      </c>
      <c r="X259" s="6">
        <v>81510</v>
      </c>
      <c r="Y259" s="6">
        <v>262670</v>
      </c>
      <c r="Z259" s="6"/>
    </row>
    <row r="260" spans="2:2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2:26" ht="13">
      <c r="B261" s="9"/>
      <c r="C261" s="9"/>
      <c r="D261" s="9"/>
      <c r="E261" s="9"/>
      <c r="F261" s="9"/>
      <c r="G261" s="9"/>
      <c r="H261" s="9"/>
      <c r="I261" s="9"/>
      <c r="J261" s="9"/>
      <c r="K261" s="9"/>
      <c r="L261" s="9"/>
      <c r="M261" s="9"/>
      <c r="N261" s="9"/>
      <c r="O261" s="9"/>
      <c r="P261" s="9"/>
      <c r="Q261" s="9"/>
      <c r="R261" s="9"/>
      <c r="S261" s="9"/>
      <c r="T261" s="9"/>
      <c r="U261" s="9"/>
      <c r="V261" s="9"/>
      <c r="W261" s="9"/>
      <c r="X261" s="9"/>
      <c r="Y261" s="13" t="s">
        <v>17</v>
      </c>
    </row>
    <row r="262" spans="2:26" ht="12.5" customHeight="1">
      <c r="B262" s="2848" t="s">
        <v>18</v>
      </c>
      <c r="C262" s="2846"/>
      <c r="D262" s="2846"/>
      <c r="E262" s="2846"/>
      <c r="F262" s="2846"/>
      <c r="G262" s="2846"/>
      <c r="H262" s="2846"/>
      <c r="I262" s="2846"/>
    </row>
    <row r="263" spans="2:26" ht="12.5" customHeight="1">
      <c r="B263" s="2848" t="s">
        <v>220</v>
      </c>
      <c r="C263" s="2846"/>
      <c r="D263" s="2846"/>
      <c r="E263" s="2846"/>
      <c r="F263" s="2846"/>
      <c r="G263" s="2846"/>
      <c r="H263" s="2846"/>
      <c r="I263" s="2846"/>
    </row>
    <row r="264" spans="2:26">
      <c r="B264" s="2848" t="s">
        <v>650</v>
      </c>
      <c r="C264" s="2846"/>
      <c r="D264" s="2846"/>
      <c r="E264" s="2846"/>
      <c r="F264" s="2846"/>
      <c r="G264" s="2846"/>
      <c r="H264" s="2846"/>
      <c r="I264" s="2846"/>
    </row>
    <row r="265" spans="2:26" ht="12.5" customHeight="1">
      <c r="B265" s="2848" t="s">
        <v>651</v>
      </c>
      <c r="C265" s="2846"/>
      <c r="D265" s="2846"/>
      <c r="E265" s="2846"/>
      <c r="F265" s="2846"/>
      <c r="G265" s="2846"/>
      <c r="H265" s="2846"/>
      <c r="I265" s="2846"/>
    </row>
  </sheetData>
  <mergeCells count="13">
    <mergeCell ref="B264:I264"/>
    <mergeCell ref="B265:I265"/>
    <mergeCell ref="S5:Y5"/>
    <mergeCell ref="S6:U6"/>
    <mergeCell ref="W6:Y6"/>
    <mergeCell ref="B262:I262"/>
    <mergeCell ref="B263:I263"/>
    <mergeCell ref="C5:I5"/>
    <mergeCell ref="C6:E6"/>
    <mergeCell ref="G6:I6"/>
    <mergeCell ref="K5:Q5"/>
    <mergeCell ref="K6:M6"/>
    <mergeCell ref="O6:Q6"/>
  </mergeCells>
  <pageMargins left="0.7" right="0.7" top="0.75" bottom="0.75" header="0.3" footer="0.3"/>
  <pageSetup paperSize="9" scale="45" fitToHeight="0"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zoomScale="75" workbookViewId="0">
      <pane xSplit="3" ySplit="5" topLeftCell="D6" activePane="bottomRight" state="frozen"/>
      <selection pane="topRight"/>
      <selection pane="bottomLeft"/>
      <selection pane="bottomRight"/>
    </sheetView>
  </sheetViews>
  <sheetFormatPr defaultColWidth="10.90625" defaultRowHeight="12.5"/>
  <cols>
    <col min="1" max="1" width="8" style="2789" hidden="1" customWidth="1"/>
    <col min="2" max="2" width="45.7265625" style="2789" customWidth="1"/>
    <col min="3" max="3" width="30.7265625" style="2789" customWidth="1"/>
    <col min="4" max="6" width="13.7265625" style="2789" customWidth="1"/>
    <col min="7" max="7" width="2.7265625" style="2789" customWidth="1"/>
    <col min="8" max="8" width="13.7265625" style="2789" customWidth="1"/>
    <col min="9" max="16384" width="10.90625" style="2789"/>
  </cols>
  <sheetData>
    <row r="1" spans="2:9">
      <c r="B1" s="2788" t="str">
        <f>HYPERLINK("#'Contents'!A1", "Back to contents")</f>
        <v>Back to contents</v>
      </c>
    </row>
    <row r="2" spans="2:9" ht="22.5">
      <c r="B2" s="2790" t="s">
        <v>811</v>
      </c>
    </row>
    <row r="3" spans="2:9" ht="13">
      <c r="B3" s="2791" t="s">
        <v>7</v>
      </c>
    </row>
    <row r="4" spans="2:9" ht="13">
      <c r="B4" s="2792"/>
      <c r="C4" s="2792"/>
      <c r="D4" s="2792"/>
      <c r="E4" s="2792"/>
      <c r="F4" s="2792"/>
      <c r="G4" s="2792"/>
      <c r="H4" s="2793" t="s">
        <v>15</v>
      </c>
    </row>
    <row r="5" spans="2:9" ht="60" customHeight="1">
      <c r="B5" s="2794" t="s">
        <v>207</v>
      </c>
      <c r="C5" s="2794" t="s">
        <v>812</v>
      </c>
      <c r="D5" s="2795" t="s">
        <v>5</v>
      </c>
      <c r="E5" s="2795" t="s">
        <v>6</v>
      </c>
      <c r="F5" s="2796" t="s">
        <v>7</v>
      </c>
      <c r="G5" s="2795"/>
      <c r="H5" s="2795" t="s">
        <v>442</v>
      </c>
    </row>
    <row r="7" spans="2:9" ht="13">
      <c r="B7" s="2791" t="s">
        <v>16</v>
      </c>
    </row>
    <row r="9" spans="2:9" ht="13">
      <c r="B9" s="2797" t="s">
        <v>549</v>
      </c>
      <c r="C9" s="2798" t="s">
        <v>8</v>
      </c>
      <c r="D9" s="2798">
        <v>60</v>
      </c>
      <c r="E9" s="2798">
        <v>50</v>
      </c>
      <c r="F9" s="2798">
        <v>120</v>
      </c>
      <c r="G9" s="2799"/>
      <c r="H9" s="2799">
        <v>0.45300000000000001</v>
      </c>
      <c r="I9" s="2799"/>
    </row>
    <row r="10" spans="2:9">
      <c r="C10" s="2798" t="s">
        <v>9</v>
      </c>
      <c r="D10" s="2798">
        <v>1080</v>
      </c>
      <c r="E10" s="2798">
        <v>960</v>
      </c>
      <c r="F10" s="2798">
        <v>2040</v>
      </c>
      <c r="G10" s="2799"/>
      <c r="H10" s="2799">
        <v>0.46899999999999997</v>
      </c>
      <c r="I10" s="2799"/>
    </row>
    <row r="11" spans="2:9">
      <c r="C11" s="2798" t="s">
        <v>10</v>
      </c>
      <c r="D11" s="2798">
        <v>2810</v>
      </c>
      <c r="E11" s="2798">
        <v>3340</v>
      </c>
      <c r="F11" s="2798">
        <v>6160</v>
      </c>
      <c r="G11" s="2799"/>
      <c r="H11" s="2799">
        <v>0.54300000000000004</v>
      </c>
      <c r="I11" s="2799"/>
    </row>
    <row r="12" spans="2:9">
      <c r="C12" s="2798" t="s">
        <v>11</v>
      </c>
      <c r="D12" s="2798">
        <v>3150</v>
      </c>
      <c r="E12" s="2798">
        <v>4750</v>
      </c>
      <c r="F12" s="2798">
        <v>7910</v>
      </c>
      <c r="G12" s="2799"/>
      <c r="H12" s="2799">
        <v>0.60099999999999998</v>
      </c>
      <c r="I12" s="2799"/>
    </row>
    <row r="13" spans="2:9">
      <c r="C13" s="2798" t="s">
        <v>12</v>
      </c>
      <c r="D13" s="2798">
        <v>5280</v>
      </c>
      <c r="E13" s="2798">
        <v>8400</v>
      </c>
      <c r="F13" s="2798">
        <v>13680</v>
      </c>
      <c r="G13" s="2799"/>
      <c r="H13" s="2799">
        <v>0.61399999999999999</v>
      </c>
      <c r="I13" s="2799"/>
    </row>
    <row r="14" spans="2:9">
      <c r="C14" s="2798" t="s">
        <v>13</v>
      </c>
      <c r="D14" s="2798">
        <v>170</v>
      </c>
      <c r="E14" s="2798">
        <v>540</v>
      </c>
      <c r="F14" s="2798">
        <v>710</v>
      </c>
      <c r="G14" s="2799"/>
      <c r="H14" s="2799">
        <v>0.76400000000000001</v>
      </c>
      <c r="I14" s="2799"/>
    </row>
    <row r="15" spans="2:9" ht="13">
      <c r="C15" s="2800" t="s">
        <v>7</v>
      </c>
      <c r="D15" s="2798">
        <v>12570</v>
      </c>
      <c r="E15" s="2798">
        <v>18050</v>
      </c>
      <c r="F15" s="2798">
        <v>30610</v>
      </c>
      <c r="G15" s="2799"/>
      <c r="H15" s="2799">
        <v>0.59</v>
      </c>
      <c r="I15" s="2799"/>
    </row>
    <row r="16" spans="2:9">
      <c r="C16" s="2798"/>
      <c r="D16" s="2798"/>
      <c r="E16" s="2798"/>
      <c r="F16" s="2798"/>
      <c r="G16" s="2799"/>
      <c r="H16" s="2799"/>
      <c r="I16" s="2799"/>
    </row>
    <row r="17" spans="2:9" ht="13">
      <c r="B17" s="2797" t="s">
        <v>550</v>
      </c>
      <c r="C17" s="2798" t="s">
        <v>8</v>
      </c>
      <c r="D17" s="2798">
        <v>150</v>
      </c>
      <c r="E17" s="2798">
        <v>140</v>
      </c>
      <c r="F17" s="2798">
        <v>290</v>
      </c>
      <c r="G17" s="2799"/>
      <c r="H17" s="2799">
        <v>0.48399999999999999</v>
      </c>
      <c r="I17" s="2799"/>
    </row>
    <row r="18" spans="2:9">
      <c r="C18" s="2798" t="s">
        <v>9</v>
      </c>
      <c r="D18" s="2798">
        <v>2280</v>
      </c>
      <c r="E18" s="2798">
        <v>2290</v>
      </c>
      <c r="F18" s="2798">
        <v>4570</v>
      </c>
      <c r="G18" s="2799"/>
      <c r="H18" s="2799">
        <v>0.501</v>
      </c>
      <c r="I18" s="2799"/>
    </row>
    <row r="19" spans="2:9">
      <c r="C19" s="2798" t="s">
        <v>10</v>
      </c>
      <c r="D19" s="2798">
        <v>6030</v>
      </c>
      <c r="E19" s="2798">
        <v>6950</v>
      </c>
      <c r="F19" s="2798">
        <v>12980</v>
      </c>
      <c r="G19" s="2799"/>
      <c r="H19" s="2799">
        <v>0.53500000000000003</v>
      </c>
      <c r="I19" s="2799"/>
    </row>
    <row r="20" spans="2:9">
      <c r="C20" s="2798" t="s">
        <v>11</v>
      </c>
      <c r="D20" s="2798">
        <v>7520</v>
      </c>
      <c r="E20" s="2798">
        <v>10860</v>
      </c>
      <c r="F20" s="2798">
        <v>18380</v>
      </c>
      <c r="G20" s="2799"/>
      <c r="H20" s="2799">
        <v>0.59099999999999997</v>
      </c>
      <c r="I20" s="2799"/>
    </row>
    <row r="21" spans="2:9">
      <c r="C21" s="2798" t="s">
        <v>12</v>
      </c>
      <c r="D21" s="2798">
        <v>8680</v>
      </c>
      <c r="E21" s="2798">
        <v>12440</v>
      </c>
      <c r="F21" s="2798">
        <v>21110</v>
      </c>
      <c r="G21" s="2799"/>
      <c r="H21" s="2799">
        <v>0.58899999999999997</v>
      </c>
      <c r="I21" s="2799"/>
    </row>
    <row r="22" spans="2:9">
      <c r="C22" s="2798" t="s">
        <v>13</v>
      </c>
      <c r="D22" s="2798">
        <v>570</v>
      </c>
      <c r="E22" s="2798">
        <v>1460</v>
      </c>
      <c r="F22" s="2798">
        <v>2030</v>
      </c>
      <c r="G22" s="2799"/>
      <c r="H22" s="2799">
        <v>0.72099999999999997</v>
      </c>
      <c r="I22" s="2799"/>
    </row>
    <row r="23" spans="2:9" ht="13">
      <c r="C23" s="2800" t="s">
        <v>7</v>
      </c>
      <c r="D23" s="2798">
        <v>25220</v>
      </c>
      <c r="E23" s="2798">
        <v>34130</v>
      </c>
      <c r="F23" s="2798">
        <v>59340</v>
      </c>
      <c r="G23" s="2799"/>
      <c r="H23" s="2799">
        <v>0.57499999999999996</v>
      </c>
      <c r="I23" s="2799"/>
    </row>
    <row r="24" spans="2:9">
      <c r="C24" s="2798"/>
      <c r="D24" s="2798"/>
      <c r="E24" s="2798"/>
      <c r="F24" s="2798"/>
      <c r="G24" s="2799"/>
      <c r="H24" s="2799"/>
      <c r="I24" s="2799"/>
    </row>
    <row r="25" spans="2:9" ht="13">
      <c r="B25" s="2797" t="s">
        <v>210</v>
      </c>
      <c r="C25" s="2798" t="s">
        <v>8</v>
      </c>
      <c r="D25" s="2798">
        <v>150</v>
      </c>
      <c r="E25" s="2798">
        <v>130</v>
      </c>
      <c r="F25" s="2798">
        <v>280</v>
      </c>
      <c r="G25" s="2799"/>
      <c r="H25" s="2799">
        <v>0.47099999999999997</v>
      </c>
      <c r="I25" s="2799"/>
    </row>
    <row r="26" spans="2:9">
      <c r="C26" s="2798" t="s">
        <v>9</v>
      </c>
      <c r="D26" s="2798">
        <v>1880</v>
      </c>
      <c r="E26" s="2798">
        <v>1970</v>
      </c>
      <c r="F26" s="2798">
        <v>3850</v>
      </c>
      <c r="G26" s="2799"/>
      <c r="H26" s="2799">
        <v>0.51200000000000001</v>
      </c>
      <c r="I26" s="2799"/>
    </row>
    <row r="27" spans="2:9">
      <c r="C27" s="2798" t="s">
        <v>10</v>
      </c>
      <c r="D27" s="2798">
        <v>4110</v>
      </c>
      <c r="E27" s="2798">
        <v>4850</v>
      </c>
      <c r="F27" s="2798">
        <v>8960</v>
      </c>
      <c r="G27" s="2799"/>
      <c r="H27" s="2799">
        <v>0.54100000000000004</v>
      </c>
      <c r="I27" s="2799"/>
    </row>
    <row r="28" spans="2:9">
      <c r="C28" s="2798" t="s">
        <v>11</v>
      </c>
      <c r="D28" s="2798">
        <v>4680</v>
      </c>
      <c r="E28" s="2798">
        <v>5830</v>
      </c>
      <c r="F28" s="2798">
        <v>10510</v>
      </c>
      <c r="G28" s="2799"/>
      <c r="H28" s="2799">
        <v>0.55400000000000005</v>
      </c>
      <c r="I28" s="2799"/>
    </row>
    <row r="29" spans="2:9">
      <c r="C29" s="2798" t="s">
        <v>12</v>
      </c>
      <c r="D29" s="2798">
        <v>5430</v>
      </c>
      <c r="E29" s="2798">
        <v>6240</v>
      </c>
      <c r="F29" s="2798">
        <v>11670</v>
      </c>
      <c r="G29" s="2799"/>
      <c r="H29" s="2799">
        <v>0.53500000000000003</v>
      </c>
      <c r="I29" s="2799"/>
    </row>
    <row r="30" spans="2:9">
      <c r="C30" s="2798" t="s">
        <v>13</v>
      </c>
      <c r="D30" s="2798">
        <v>300</v>
      </c>
      <c r="E30" s="2798">
        <v>1040</v>
      </c>
      <c r="F30" s="2798">
        <v>1330</v>
      </c>
      <c r="G30" s="2799"/>
      <c r="H30" s="2799">
        <v>0.77700000000000002</v>
      </c>
      <c r="I30" s="2799"/>
    </row>
    <row r="31" spans="2:9" ht="13">
      <c r="C31" s="2800" t="s">
        <v>7</v>
      </c>
      <c r="D31" s="2798">
        <v>16550</v>
      </c>
      <c r="E31" s="2798">
        <v>20060</v>
      </c>
      <c r="F31" s="2798">
        <v>36610</v>
      </c>
      <c r="G31" s="2799"/>
      <c r="H31" s="2799">
        <v>0.54800000000000004</v>
      </c>
      <c r="I31" s="2799"/>
    </row>
    <row r="32" spans="2:9">
      <c r="C32" s="2798"/>
      <c r="D32" s="2798"/>
      <c r="E32" s="2798"/>
      <c r="F32" s="2798"/>
      <c r="G32" s="2799"/>
      <c r="H32" s="2799"/>
      <c r="I32" s="2799"/>
    </row>
    <row r="33" spans="2:9" ht="13">
      <c r="B33" s="2797" t="s">
        <v>551</v>
      </c>
      <c r="C33" s="2798" t="s">
        <v>8</v>
      </c>
      <c r="D33" s="2798">
        <v>40</v>
      </c>
      <c r="E33" s="2798">
        <v>50</v>
      </c>
      <c r="F33" s="2798">
        <v>90</v>
      </c>
      <c r="G33" s="2799"/>
      <c r="H33" s="2799">
        <v>0.52300000000000002</v>
      </c>
      <c r="I33" s="2799"/>
    </row>
    <row r="34" spans="2:9">
      <c r="C34" s="2798" t="s">
        <v>9</v>
      </c>
      <c r="D34" s="2798">
        <v>710</v>
      </c>
      <c r="E34" s="2798">
        <v>710</v>
      </c>
      <c r="F34" s="2798">
        <v>1420</v>
      </c>
      <c r="G34" s="2799"/>
      <c r="H34" s="2799">
        <v>0.497</v>
      </c>
      <c r="I34" s="2799"/>
    </row>
    <row r="35" spans="2:9">
      <c r="C35" s="2798" t="s">
        <v>10</v>
      </c>
      <c r="D35" s="2798">
        <v>2240</v>
      </c>
      <c r="E35" s="2798">
        <v>2510</v>
      </c>
      <c r="F35" s="2798">
        <v>4750</v>
      </c>
      <c r="G35" s="2799"/>
      <c r="H35" s="2799">
        <v>0.52900000000000003</v>
      </c>
      <c r="I35" s="2799"/>
    </row>
    <row r="36" spans="2:9">
      <c r="C36" s="2798" t="s">
        <v>11</v>
      </c>
      <c r="D36" s="2798">
        <v>2620</v>
      </c>
      <c r="E36" s="2798">
        <v>3500</v>
      </c>
      <c r="F36" s="2798">
        <v>6120</v>
      </c>
      <c r="G36" s="2799"/>
      <c r="H36" s="2799">
        <v>0.57199999999999995</v>
      </c>
      <c r="I36" s="2799"/>
    </row>
    <row r="37" spans="2:9">
      <c r="C37" s="2798" t="s">
        <v>12</v>
      </c>
      <c r="D37" s="2798">
        <v>3520</v>
      </c>
      <c r="E37" s="2798">
        <v>4480</v>
      </c>
      <c r="F37" s="2798">
        <v>8000</v>
      </c>
      <c r="G37" s="2799"/>
      <c r="H37" s="2799">
        <v>0.56000000000000005</v>
      </c>
      <c r="I37" s="2799"/>
    </row>
    <row r="38" spans="2:9">
      <c r="C38" s="2798" t="s">
        <v>13</v>
      </c>
      <c r="D38" s="2798">
        <v>220</v>
      </c>
      <c r="E38" s="2798">
        <v>780</v>
      </c>
      <c r="F38" s="2798">
        <v>1000</v>
      </c>
      <c r="G38" s="2799"/>
      <c r="H38" s="2799">
        <v>0.77800000000000002</v>
      </c>
      <c r="I38" s="2799"/>
    </row>
    <row r="39" spans="2:9" ht="13">
      <c r="C39" s="2800" t="s">
        <v>7</v>
      </c>
      <c r="D39" s="2798">
        <v>9350</v>
      </c>
      <c r="E39" s="2798">
        <v>12020</v>
      </c>
      <c r="F39" s="2798">
        <v>21370</v>
      </c>
      <c r="G39" s="2799"/>
      <c r="H39" s="2799">
        <v>0.56200000000000006</v>
      </c>
      <c r="I39" s="2799"/>
    </row>
    <row r="40" spans="2:9">
      <c r="C40" s="2798"/>
      <c r="D40" s="2798"/>
      <c r="E40" s="2798"/>
      <c r="F40" s="2798"/>
      <c r="G40" s="2799"/>
      <c r="H40" s="2799"/>
      <c r="I40" s="2799"/>
    </row>
    <row r="41" spans="2:9" ht="13">
      <c r="B41" s="2797" t="s">
        <v>240</v>
      </c>
      <c r="C41" s="2798" t="s">
        <v>8</v>
      </c>
      <c r="D41" s="2798">
        <v>110</v>
      </c>
      <c r="E41" s="2798">
        <v>110</v>
      </c>
      <c r="F41" s="2798">
        <v>210</v>
      </c>
      <c r="G41" s="2799"/>
      <c r="H41" s="2799">
        <v>0.502</v>
      </c>
      <c r="I41" s="2799"/>
    </row>
    <row r="42" spans="2:9">
      <c r="C42" s="2798" t="s">
        <v>9</v>
      </c>
      <c r="D42" s="2798">
        <v>1160</v>
      </c>
      <c r="E42" s="2798">
        <v>1210</v>
      </c>
      <c r="F42" s="2798">
        <v>2370</v>
      </c>
      <c r="G42" s="2799"/>
      <c r="H42" s="2799">
        <v>0.51200000000000001</v>
      </c>
      <c r="I42" s="2799"/>
    </row>
    <row r="43" spans="2:9">
      <c r="C43" s="2798" t="s">
        <v>10</v>
      </c>
      <c r="D43" s="2798">
        <v>3110</v>
      </c>
      <c r="E43" s="2798">
        <v>3690</v>
      </c>
      <c r="F43" s="2798">
        <v>6800</v>
      </c>
      <c r="G43" s="2799"/>
      <c r="H43" s="2799">
        <v>0.54200000000000004</v>
      </c>
      <c r="I43" s="2799"/>
    </row>
    <row r="44" spans="2:9">
      <c r="C44" s="2798" t="s">
        <v>11</v>
      </c>
      <c r="D44" s="2798">
        <v>3890</v>
      </c>
      <c r="E44" s="2798">
        <v>5470</v>
      </c>
      <c r="F44" s="2798">
        <v>9360</v>
      </c>
      <c r="G44" s="2799"/>
      <c r="H44" s="2799">
        <v>0.58399999999999996</v>
      </c>
      <c r="I44" s="2799"/>
    </row>
    <row r="45" spans="2:9">
      <c r="C45" s="2798" t="s">
        <v>12</v>
      </c>
      <c r="D45" s="2798">
        <v>4360</v>
      </c>
      <c r="E45" s="2798">
        <v>5990</v>
      </c>
      <c r="F45" s="2798">
        <v>10350</v>
      </c>
      <c r="G45" s="2799"/>
      <c r="H45" s="2799">
        <v>0.57899999999999996</v>
      </c>
      <c r="I45" s="2799"/>
    </row>
    <row r="46" spans="2:9">
      <c r="C46" s="2798" t="s">
        <v>13</v>
      </c>
      <c r="D46" s="2798">
        <v>370</v>
      </c>
      <c r="E46" s="2798">
        <v>1040</v>
      </c>
      <c r="F46" s="2798">
        <v>1410</v>
      </c>
      <c r="G46" s="2799"/>
      <c r="H46" s="2799">
        <v>0.73499999999999999</v>
      </c>
      <c r="I46" s="2799"/>
    </row>
    <row r="47" spans="2:9" ht="13">
      <c r="C47" s="2800" t="s">
        <v>7</v>
      </c>
      <c r="D47" s="2798">
        <v>13000</v>
      </c>
      <c r="E47" s="2798">
        <v>17500</v>
      </c>
      <c r="F47" s="2798">
        <v>30500</v>
      </c>
      <c r="G47" s="2799"/>
      <c r="H47" s="2799">
        <v>0.57399999999999995</v>
      </c>
      <c r="I47" s="2799"/>
    </row>
    <row r="48" spans="2:9">
      <c r="C48" s="2798"/>
      <c r="D48" s="2798"/>
      <c r="E48" s="2798"/>
      <c r="F48" s="2798"/>
      <c r="G48" s="2799"/>
      <c r="H48" s="2799"/>
      <c r="I48" s="2799"/>
    </row>
    <row r="49" spans="2:9" ht="13">
      <c r="B49" s="2797" t="s">
        <v>211</v>
      </c>
      <c r="C49" s="2798" t="s">
        <v>8</v>
      </c>
      <c r="D49" s="2798">
        <v>80</v>
      </c>
      <c r="E49" s="2798">
        <v>50</v>
      </c>
      <c r="F49" s="2798">
        <v>120</v>
      </c>
      <c r="G49" s="2799"/>
      <c r="H49" s="2799">
        <v>0.39500000000000002</v>
      </c>
      <c r="I49" s="2799"/>
    </row>
    <row r="50" spans="2:9">
      <c r="C50" s="2798" t="s">
        <v>9</v>
      </c>
      <c r="D50" s="2798">
        <v>690</v>
      </c>
      <c r="E50" s="2798">
        <v>650</v>
      </c>
      <c r="F50" s="2798">
        <v>1340</v>
      </c>
      <c r="G50" s="2799"/>
      <c r="H50" s="2799">
        <v>0.48699999999999999</v>
      </c>
      <c r="I50" s="2799"/>
    </row>
    <row r="51" spans="2:9">
      <c r="C51" s="2798" t="s">
        <v>10</v>
      </c>
      <c r="D51" s="2798">
        <v>2640</v>
      </c>
      <c r="E51" s="2798">
        <v>2460</v>
      </c>
      <c r="F51" s="2798">
        <v>5090</v>
      </c>
      <c r="G51" s="2799"/>
      <c r="H51" s="2799">
        <v>0.48199999999999998</v>
      </c>
      <c r="I51" s="2799"/>
    </row>
    <row r="52" spans="2:9">
      <c r="C52" s="2798" t="s">
        <v>11</v>
      </c>
      <c r="D52" s="2798">
        <v>3140</v>
      </c>
      <c r="E52" s="2798">
        <v>4040</v>
      </c>
      <c r="F52" s="2798">
        <v>7170</v>
      </c>
      <c r="G52" s="2799"/>
      <c r="H52" s="2799">
        <v>0.56299999999999994</v>
      </c>
      <c r="I52" s="2799"/>
    </row>
    <row r="53" spans="2:9">
      <c r="C53" s="2798" t="s">
        <v>12</v>
      </c>
      <c r="D53" s="2798">
        <v>3660</v>
      </c>
      <c r="E53" s="2798">
        <v>4170</v>
      </c>
      <c r="F53" s="2798">
        <v>7830</v>
      </c>
      <c r="G53" s="2799"/>
      <c r="H53" s="2799">
        <v>0.53200000000000003</v>
      </c>
      <c r="I53" s="2799"/>
    </row>
    <row r="54" spans="2:9">
      <c r="C54" s="2798" t="s">
        <v>13</v>
      </c>
      <c r="D54" s="2798">
        <v>220</v>
      </c>
      <c r="E54" s="2798">
        <v>810</v>
      </c>
      <c r="F54" s="2798">
        <v>1030</v>
      </c>
      <c r="G54" s="2799"/>
      <c r="H54" s="2799">
        <v>0.78400000000000003</v>
      </c>
      <c r="I54" s="2799"/>
    </row>
    <row r="55" spans="2:9" ht="13">
      <c r="C55" s="2800" t="s">
        <v>7</v>
      </c>
      <c r="D55" s="2798">
        <v>10420</v>
      </c>
      <c r="E55" s="2798">
        <v>12170</v>
      </c>
      <c r="F55" s="2798">
        <v>22590</v>
      </c>
      <c r="G55" s="2799"/>
      <c r="H55" s="2799">
        <v>0.53900000000000003</v>
      </c>
      <c r="I55" s="2799"/>
    </row>
    <row r="56" spans="2:9">
      <c r="C56" s="2798"/>
      <c r="D56" s="2798"/>
      <c r="E56" s="2798"/>
      <c r="F56" s="2798"/>
      <c r="G56" s="2799"/>
      <c r="H56" s="2799"/>
      <c r="I56" s="2799"/>
    </row>
    <row r="57" spans="2:9" ht="13">
      <c r="B57" s="2797" t="s">
        <v>212</v>
      </c>
      <c r="C57" s="2798" t="s">
        <v>8</v>
      </c>
      <c r="D57" s="2798">
        <v>2430</v>
      </c>
      <c r="E57" s="2798">
        <v>2260</v>
      </c>
      <c r="F57" s="2798">
        <v>4700</v>
      </c>
      <c r="G57" s="2799"/>
      <c r="H57" s="2799">
        <v>0.48199999999999998</v>
      </c>
      <c r="I57" s="2799"/>
    </row>
    <row r="58" spans="2:9">
      <c r="C58" s="2798" t="s">
        <v>9</v>
      </c>
      <c r="D58" s="2798">
        <v>13650</v>
      </c>
      <c r="E58" s="2798">
        <v>13990</v>
      </c>
      <c r="F58" s="2798">
        <v>27640</v>
      </c>
      <c r="G58" s="2799"/>
      <c r="H58" s="2799">
        <v>0.50600000000000001</v>
      </c>
      <c r="I58" s="2799"/>
    </row>
    <row r="59" spans="2:9">
      <c r="C59" s="2798" t="s">
        <v>10</v>
      </c>
      <c r="D59" s="2798">
        <v>15960</v>
      </c>
      <c r="E59" s="2798">
        <v>17960</v>
      </c>
      <c r="F59" s="2798">
        <v>33940</v>
      </c>
      <c r="G59" s="2799"/>
      <c r="H59" s="2799">
        <v>0.52900000000000003</v>
      </c>
      <c r="I59" s="2799"/>
    </row>
    <row r="60" spans="2:9">
      <c r="C60" s="2798" t="s">
        <v>11</v>
      </c>
      <c r="D60" s="2798">
        <v>8630</v>
      </c>
      <c r="E60" s="2798">
        <v>12670</v>
      </c>
      <c r="F60" s="2798">
        <v>21300</v>
      </c>
      <c r="G60" s="2799"/>
      <c r="H60" s="2799">
        <v>0.59499999999999997</v>
      </c>
      <c r="I60" s="2799"/>
    </row>
    <row r="61" spans="2:9">
      <c r="C61" s="2798" t="s">
        <v>12</v>
      </c>
      <c r="D61" s="2798">
        <v>5530</v>
      </c>
      <c r="E61" s="2798">
        <v>7180</v>
      </c>
      <c r="F61" s="2798">
        <v>12710</v>
      </c>
      <c r="G61" s="2799"/>
      <c r="H61" s="2799">
        <v>0.56499999999999995</v>
      </c>
      <c r="I61" s="2799"/>
    </row>
    <row r="62" spans="2:9">
      <c r="C62" s="2798" t="s">
        <v>13</v>
      </c>
      <c r="D62" s="2798">
        <v>450</v>
      </c>
      <c r="E62" s="2798">
        <v>1200</v>
      </c>
      <c r="F62" s="2798">
        <v>1650</v>
      </c>
      <c r="G62" s="2799"/>
      <c r="H62" s="2799">
        <v>0.72599999999999998</v>
      </c>
      <c r="I62" s="2799"/>
    </row>
    <row r="63" spans="2:9" ht="13">
      <c r="C63" s="2800" t="s">
        <v>7</v>
      </c>
      <c r="D63" s="2798">
        <v>46650</v>
      </c>
      <c r="E63" s="2798">
        <v>55260</v>
      </c>
      <c r="F63" s="2798">
        <v>101930</v>
      </c>
      <c r="G63" s="2799"/>
      <c r="H63" s="2799">
        <v>0.54200000000000004</v>
      </c>
      <c r="I63" s="2799"/>
    </row>
    <row r="64" spans="2:9">
      <c r="C64" s="2798"/>
      <c r="D64" s="2798"/>
      <c r="E64" s="2798"/>
      <c r="F64" s="2798"/>
      <c r="G64" s="2799"/>
      <c r="H64" s="2799"/>
      <c r="I64" s="2799"/>
    </row>
    <row r="65" spans="2:9" ht="13">
      <c r="B65" s="2797" t="s">
        <v>552</v>
      </c>
      <c r="C65" s="2798" t="s">
        <v>8</v>
      </c>
      <c r="D65" s="2798">
        <v>100</v>
      </c>
      <c r="E65" s="2798">
        <v>100</v>
      </c>
      <c r="F65" s="2798">
        <v>190</v>
      </c>
      <c r="G65" s="2799"/>
      <c r="H65" s="2799">
        <v>0.505</v>
      </c>
      <c r="I65" s="2799"/>
    </row>
    <row r="66" spans="2:9">
      <c r="C66" s="2798" t="s">
        <v>9</v>
      </c>
      <c r="D66" s="2798">
        <v>2000</v>
      </c>
      <c r="E66" s="2798">
        <v>1380</v>
      </c>
      <c r="F66" s="2798">
        <v>3380</v>
      </c>
      <c r="G66" s="2799"/>
      <c r="H66" s="2799">
        <v>0.40799999999999997</v>
      </c>
      <c r="I66" s="2799"/>
    </row>
    <row r="67" spans="2:9">
      <c r="C67" s="2798" t="s">
        <v>10</v>
      </c>
      <c r="D67" s="2798">
        <v>5050</v>
      </c>
      <c r="E67" s="2798">
        <v>4730</v>
      </c>
      <c r="F67" s="2798">
        <v>9790</v>
      </c>
      <c r="G67" s="2799"/>
      <c r="H67" s="2799">
        <v>0.48399999999999999</v>
      </c>
      <c r="I67" s="2799"/>
    </row>
    <row r="68" spans="2:9">
      <c r="C68" s="2798" t="s">
        <v>11</v>
      </c>
      <c r="D68" s="2798">
        <v>5860</v>
      </c>
      <c r="E68" s="2798">
        <v>6880</v>
      </c>
      <c r="F68" s="2798">
        <v>12740</v>
      </c>
      <c r="G68" s="2799"/>
      <c r="H68" s="2799">
        <v>0.54</v>
      </c>
      <c r="I68" s="2799"/>
    </row>
    <row r="69" spans="2:9">
      <c r="C69" s="2798" t="s">
        <v>12</v>
      </c>
      <c r="D69" s="2798">
        <v>7040</v>
      </c>
      <c r="E69" s="2798">
        <v>7120</v>
      </c>
      <c r="F69" s="2798">
        <v>14160</v>
      </c>
      <c r="G69" s="2799"/>
      <c r="H69" s="2799">
        <v>0.503</v>
      </c>
      <c r="I69" s="2799"/>
    </row>
    <row r="70" spans="2:9">
      <c r="C70" s="2798" t="s">
        <v>13</v>
      </c>
      <c r="D70" s="2798">
        <v>430</v>
      </c>
      <c r="E70" s="2798">
        <v>1100</v>
      </c>
      <c r="F70" s="2798">
        <v>1520</v>
      </c>
      <c r="G70" s="2799"/>
      <c r="H70" s="2799">
        <v>0.72</v>
      </c>
      <c r="I70" s="2799"/>
    </row>
    <row r="71" spans="2:9" ht="13">
      <c r="C71" s="2800" t="s">
        <v>7</v>
      </c>
      <c r="D71" s="2798">
        <v>20460</v>
      </c>
      <c r="E71" s="2798">
        <v>21300</v>
      </c>
      <c r="F71" s="2798">
        <v>41770</v>
      </c>
      <c r="G71" s="2799"/>
      <c r="H71" s="2799">
        <v>0.51</v>
      </c>
      <c r="I71" s="2799"/>
    </row>
    <row r="72" spans="2:9">
      <c r="C72" s="2798"/>
      <c r="D72" s="2798"/>
      <c r="E72" s="2798"/>
      <c r="F72" s="2798"/>
      <c r="G72" s="2799"/>
      <c r="H72" s="2799"/>
      <c r="I72" s="2799"/>
    </row>
    <row r="73" spans="2:9" ht="13">
      <c r="B73" s="2797" t="s">
        <v>553</v>
      </c>
      <c r="C73" s="2798" t="s">
        <v>8</v>
      </c>
      <c r="D73" s="2798">
        <v>220</v>
      </c>
      <c r="E73" s="2798">
        <v>130</v>
      </c>
      <c r="F73" s="2798">
        <v>340</v>
      </c>
      <c r="G73" s="2799"/>
      <c r="H73" s="2799">
        <v>0.37</v>
      </c>
      <c r="I73" s="2799"/>
    </row>
    <row r="74" spans="2:9">
      <c r="C74" s="2798" t="s">
        <v>9</v>
      </c>
      <c r="D74" s="2798">
        <v>3870</v>
      </c>
      <c r="E74" s="2798">
        <v>2330</v>
      </c>
      <c r="F74" s="2798">
        <v>6200</v>
      </c>
      <c r="G74" s="2799"/>
      <c r="H74" s="2799">
        <v>0.375</v>
      </c>
      <c r="I74" s="2799"/>
    </row>
    <row r="75" spans="2:9">
      <c r="C75" s="2798" t="s">
        <v>10</v>
      </c>
      <c r="D75" s="2798">
        <v>9150</v>
      </c>
      <c r="E75" s="2798">
        <v>7020</v>
      </c>
      <c r="F75" s="2798">
        <v>16170</v>
      </c>
      <c r="G75" s="2799"/>
      <c r="H75" s="2799">
        <v>0.434</v>
      </c>
      <c r="I75" s="2799"/>
    </row>
    <row r="76" spans="2:9">
      <c r="C76" s="2798" t="s">
        <v>11</v>
      </c>
      <c r="D76" s="2798">
        <v>4900</v>
      </c>
      <c r="E76" s="2798">
        <v>5680</v>
      </c>
      <c r="F76" s="2798">
        <v>10580</v>
      </c>
      <c r="G76" s="2799"/>
      <c r="H76" s="2799">
        <v>0.53700000000000003</v>
      </c>
      <c r="I76" s="2799"/>
    </row>
    <row r="77" spans="2:9">
      <c r="C77" s="2798" t="s">
        <v>12</v>
      </c>
      <c r="D77" s="2798">
        <v>4330</v>
      </c>
      <c r="E77" s="2798">
        <v>5070</v>
      </c>
      <c r="F77" s="2798">
        <v>9400</v>
      </c>
      <c r="G77" s="2799"/>
      <c r="H77" s="2799">
        <v>0.54</v>
      </c>
      <c r="I77" s="2799"/>
    </row>
    <row r="78" spans="2:9">
      <c r="C78" s="2798" t="s">
        <v>13</v>
      </c>
      <c r="D78" s="2798">
        <v>1300</v>
      </c>
      <c r="E78" s="2798">
        <v>1200</v>
      </c>
      <c r="F78" s="2798">
        <v>2500</v>
      </c>
      <c r="G78" s="2799"/>
      <c r="H78" s="2799">
        <v>0.48</v>
      </c>
      <c r="I78" s="2799"/>
    </row>
    <row r="79" spans="2:9" ht="13">
      <c r="C79" s="2800" t="s">
        <v>7</v>
      </c>
      <c r="D79" s="2798">
        <v>23760</v>
      </c>
      <c r="E79" s="2798">
        <v>21430</v>
      </c>
      <c r="F79" s="2798">
        <v>45180</v>
      </c>
      <c r="G79" s="2799"/>
      <c r="H79" s="2799">
        <v>0.47399999999999998</v>
      </c>
      <c r="I79" s="2799"/>
    </row>
    <row r="80" spans="2:9">
      <c r="C80" s="2798"/>
      <c r="D80" s="2798"/>
      <c r="E80" s="2798"/>
      <c r="F80" s="2798"/>
      <c r="G80" s="2799"/>
      <c r="H80" s="2799"/>
      <c r="I80" s="2799"/>
    </row>
    <row r="81" spans="2:9" ht="13">
      <c r="B81" s="2797" t="s">
        <v>214</v>
      </c>
      <c r="C81" s="2798" t="s">
        <v>8</v>
      </c>
      <c r="D81" s="2798">
        <v>180</v>
      </c>
      <c r="E81" s="2798">
        <v>120</v>
      </c>
      <c r="F81" s="2798">
        <v>300</v>
      </c>
      <c r="G81" s="2799"/>
      <c r="H81" s="2799">
        <v>0.39800000000000002</v>
      </c>
      <c r="I81" s="2799"/>
    </row>
    <row r="82" spans="2:9">
      <c r="C82" s="2798" t="s">
        <v>9</v>
      </c>
      <c r="D82" s="2798">
        <v>1720</v>
      </c>
      <c r="E82" s="2798">
        <v>1490</v>
      </c>
      <c r="F82" s="2798">
        <v>3220</v>
      </c>
      <c r="G82" s="2799"/>
      <c r="H82" s="2799">
        <v>0.46500000000000002</v>
      </c>
      <c r="I82" s="2799"/>
    </row>
    <row r="83" spans="2:9">
      <c r="C83" s="2798" t="s">
        <v>10</v>
      </c>
      <c r="D83" s="2798">
        <v>4270</v>
      </c>
      <c r="E83" s="2798">
        <v>4840</v>
      </c>
      <c r="F83" s="2798">
        <v>9120</v>
      </c>
      <c r="G83" s="2799"/>
      <c r="H83" s="2799">
        <v>0.53100000000000003</v>
      </c>
      <c r="I83" s="2799"/>
    </row>
    <row r="84" spans="2:9">
      <c r="C84" s="2798" t="s">
        <v>11</v>
      </c>
      <c r="D84" s="2798">
        <v>3990</v>
      </c>
      <c r="E84" s="2798">
        <v>5430</v>
      </c>
      <c r="F84" s="2798">
        <v>9420</v>
      </c>
      <c r="G84" s="2799"/>
      <c r="H84" s="2799">
        <v>0.57699999999999996</v>
      </c>
      <c r="I84" s="2799"/>
    </row>
    <row r="85" spans="2:9">
      <c r="C85" s="2798" t="s">
        <v>12</v>
      </c>
      <c r="D85" s="2798">
        <v>5010</v>
      </c>
      <c r="E85" s="2798">
        <v>7920</v>
      </c>
      <c r="F85" s="2798">
        <v>12930</v>
      </c>
      <c r="G85" s="2799"/>
      <c r="H85" s="2799">
        <v>0.61299999999999999</v>
      </c>
      <c r="I85" s="2799"/>
    </row>
    <row r="86" spans="2:9">
      <c r="C86" s="2798" t="s">
        <v>13</v>
      </c>
      <c r="D86" s="2798">
        <v>240</v>
      </c>
      <c r="E86" s="2798">
        <v>860</v>
      </c>
      <c r="F86" s="2798">
        <v>1100</v>
      </c>
      <c r="G86" s="2799"/>
      <c r="H86" s="2799">
        <v>0.78300000000000003</v>
      </c>
      <c r="I86" s="2799"/>
    </row>
    <row r="87" spans="2:9" ht="13">
      <c r="C87" s="2800" t="s">
        <v>7</v>
      </c>
      <c r="D87" s="2798">
        <v>15400</v>
      </c>
      <c r="E87" s="2798">
        <v>20670</v>
      </c>
      <c r="F87" s="2798">
        <v>36090</v>
      </c>
      <c r="G87" s="2799"/>
      <c r="H87" s="2799">
        <v>0.57299999999999995</v>
      </c>
      <c r="I87" s="2799"/>
    </row>
    <row r="88" spans="2:9">
      <c r="C88" s="2798"/>
      <c r="D88" s="2798"/>
      <c r="E88" s="2798"/>
      <c r="F88" s="2798"/>
      <c r="G88" s="2799"/>
      <c r="H88" s="2799"/>
      <c r="I88" s="2799"/>
    </row>
    <row r="89" spans="2:9" ht="13">
      <c r="B89" s="2797" t="s">
        <v>215</v>
      </c>
      <c r="C89" s="2798" t="s">
        <v>8</v>
      </c>
      <c r="D89" s="2798">
        <v>180</v>
      </c>
      <c r="E89" s="2798">
        <v>150</v>
      </c>
      <c r="F89" s="2798">
        <v>330</v>
      </c>
      <c r="G89" s="2799"/>
      <c r="H89" s="2799">
        <v>0.45200000000000001</v>
      </c>
      <c r="I89" s="2799"/>
    </row>
    <row r="90" spans="2:9">
      <c r="C90" s="2798" t="s">
        <v>9</v>
      </c>
      <c r="D90" s="2798">
        <v>2200</v>
      </c>
      <c r="E90" s="2798">
        <v>2450</v>
      </c>
      <c r="F90" s="2798">
        <v>4650</v>
      </c>
      <c r="G90" s="2799"/>
      <c r="H90" s="2799">
        <v>0.52600000000000002</v>
      </c>
      <c r="I90" s="2799"/>
    </row>
    <row r="91" spans="2:9">
      <c r="C91" s="2798" t="s">
        <v>10</v>
      </c>
      <c r="D91" s="2798">
        <v>5900</v>
      </c>
      <c r="E91" s="2798">
        <v>6200</v>
      </c>
      <c r="F91" s="2798">
        <v>12100</v>
      </c>
      <c r="G91" s="2799"/>
      <c r="H91" s="2799">
        <v>0.51200000000000001</v>
      </c>
      <c r="I91" s="2799"/>
    </row>
    <row r="92" spans="2:9">
      <c r="C92" s="2798" t="s">
        <v>11</v>
      </c>
      <c r="D92" s="2798">
        <v>6200</v>
      </c>
      <c r="E92" s="2798">
        <v>7360</v>
      </c>
      <c r="F92" s="2798">
        <v>13560</v>
      </c>
      <c r="G92" s="2799"/>
      <c r="H92" s="2799">
        <v>0.54300000000000004</v>
      </c>
      <c r="I92" s="2799"/>
    </row>
    <row r="93" spans="2:9">
      <c r="C93" s="2798" t="s">
        <v>12</v>
      </c>
      <c r="D93" s="2798">
        <v>7390</v>
      </c>
      <c r="E93" s="2798">
        <v>9450</v>
      </c>
      <c r="F93" s="2798">
        <v>16850</v>
      </c>
      <c r="G93" s="2799"/>
      <c r="H93" s="2799">
        <v>0.56100000000000005</v>
      </c>
      <c r="I93" s="2799"/>
    </row>
    <row r="94" spans="2:9">
      <c r="C94" s="2798" t="s">
        <v>13</v>
      </c>
      <c r="D94" s="2798">
        <v>70</v>
      </c>
      <c r="E94" s="2798">
        <v>40</v>
      </c>
      <c r="F94" s="2798">
        <v>120</v>
      </c>
      <c r="G94" s="2799"/>
      <c r="H94" s="2799">
        <v>0.36499999999999999</v>
      </c>
      <c r="I94" s="2799"/>
    </row>
    <row r="95" spans="2:9" ht="13">
      <c r="C95" s="2800" t="s">
        <v>7</v>
      </c>
      <c r="D95" s="2798">
        <v>21940</v>
      </c>
      <c r="E95" s="2798">
        <v>25650</v>
      </c>
      <c r="F95" s="2798">
        <v>47590</v>
      </c>
      <c r="G95" s="2799"/>
      <c r="H95" s="2799">
        <v>0.53900000000000003</v>
      </c>
      <c r="I95" s="2799"/>
    </row>
    <row r="96" spans="2:9">
      <c r="C96" s="2798"/>
      <c r="D96" s="2798"/>
      <c r="E96" s="2798"/>
      <c r="F96" s="2798"/>
      <c r="G96" s="2799"/>
      <c r="H96" s="2799"/>
      <c r="I96" s="2799"/>
    </row>
    <row r="97" spans="2:9" ht="13">
      <c r="B97" s="2797" t="s">
        <v>216</v>
      </c>
      <c r="C97" s="2798" t="s">
        <v>8</v>
      </c>
      <c r="D97" s="2798">
        <v>10</v>
      </c>
      <c r="E97" s="2798">
        <v>10</v>
      </c>
      <c r="F97" s="2798">
        <v>20</v>
      </c>
      <c r="G97" s="2799"/>
      <c r="H97" s="2799">
        <v>0.53300000000000003</v>
      </c>
      <c r="I97" s="2799"/>
    </row>
    <row r="98" spans="2:9">
      <c r="C98" s="2798" t="s">
        <v>9</v>
      </c>
      <c r="D98" s="2798">
        <v>130</v>
      </c>
      <c r="E98" s="2798">
        <v>110</v>
      </c>
      <c r="F98" s="2798">
        <v>240</v>
      </c>
      <c r="G98" s="2799"/>
      <c r="H98" s="2799">
        <v>0.46600000000000003</v>
      </c>
      <c r="I98" s="2799"/>
    </row>
    <row r="99" spans="2:9">
      <c r="C99" s="2798" t="s">
        <v>10</v>
      </c>
      <c r="D99" s="2798">
        <v>460</v>
      </c>
      <c r="E99" s="2798">
        <v>440</v>
      </c>
      <c r="F99" s="2798">
        <v>900</v>
      </c>
      <c r="G99" s="2799"/>
      <c r="H99" s="2799">
        <v>0.48599999999999999</v>
      </c>
      <c r="I99" s="2799"/>
    </row>
    <row r="100" spans="2:9">
      <c r="C100" s="2798" t="s">
        <v>11</v>
      </c>
      <c r="D100" s="2798">
        <v>480</v>
      </c>
      <c r="E100" s="2798">
        <v>500</v>
      </c>
      <c r="F100" s="2798">
        <v>980</v>
      </c>
      <c r="G100" s="2799"/>
      <c r="H100" s="2799">
        <v>0.51200000000000001</v>
      </c>
      <c r="I100" s="2799"/>
    </row>
    <row r="101" spans="2:9">
      <c r="C101" s="2798" t="s">
        <v>12</v>
      </c>
      <c r="D101" s="2798">
        <v>990</v>
      </c>
      <c r="E101" s="2798">
        <v>700</v>
      </c>
      <c r="F101" s="2798">
        <v>1690</v>
      </c>
      <c r="G101" s="2799"/>
      <c r="H101" s="2799">
        <v>0.41499999999999998</v>
      </c>
      <c r="I101" s="2799"/>
    </row>
    <row r="102" spans="2:9">
      <c r="C102" s="2798" t="s">
        <v>13</v>
      </c>
      <c r="D102" s="2798" t="s">
        <v>40</v>
      </c>
      <c r="E102" s="2798">
        <v>0</v>
      </c>
      <c r="F102" s="2798" t="s">
        <v>40</v>
      </c>
      <c r="G102" s="2799"/>
      <c r="H102" s="2799">
        <v>0</v>
      </c>
      <c r="I102" s="2799"/>
    </row>
    <row r="103" spans="2:9" ht="13">
      <c r="C103" s="2800" t="s">
        <v>7</v>
      </c>
      <c r="D103" s="2798">
        <v>2060</v>
      </c>
      <c r="E103" s="2798">
        <v>1760</v>
      </c>
      <c r="F103" s="2798">
        <v>3820</v>
      </c>
      <c r="G103" s="2799"/>
      <c r="H103" s="2799">
        <v>0.46</v>
      </c>
      <c r="I103" s="2799"/>
    </row>
    <row r="104" spans="2:9">
      <c r="C104" s="2798"/>
      <c r="D104" s="2798"/>
      <c r="E104" s="2798"/>
      <c r="F104" s="2798"/>
      <c r="G104" s="2799"/>
      <c r="H104" s="2799"/>
      <c r="I104" s="2799"/>
    </row>
    <row r="105" spans="2:9" ht="13">
      <c r="B105" s="2797" t="s">
        <v>217</v>
      </c>
      <c r="C105" s="2798" t="s">
        <v>8</v>
      </c>
      <c r="D105" s="2798">
        <v>180</v>
      </c>
      <c r="E105" s="2798">
        <v>110</v>
      </c>
      <c r="F105" s="2798">
        <v>290</v>
      </c>
      <c r="G105" s="2799"/>
      <c r="H105" s="2799">
        <v>0.38600000000000001</v>
      </c>
      <c r="I105" s="2799"/>
    </row>
    <row r="106" spans="2:9">
      <c r="C106" s="2798" t="s">
        <v>9</v>
      </c>
      <c r="D106" s="2798">
        <v>780</v>
      </c>
      <c r="E106" s="2798">
        <v>550</v>
      </c>
      <c r="F106" s="2798">
        <v>1340</v>
      </c>
      <c r="G106" s="2799"/>
      <c r="H106" s="2799">
        <v>0.41399999999999998</v>
      </c>
      <c r="I106" s="2799"/>
    </row>
    <row r="107" spans="2:9">
      <c r="C107" s="2798" t="s">
        <v>10</v>
      </c>
      <c r="D107" s="2798">
        <v>960</v>
      </c>
      <c r="E107" s="2798">
        <v>580</v>
      </c>
      <c r="F107" s="2798">
        <v>1550</v>
      </c>
      <c r="G107" s="2799"/>
      <c r="H107" s="2799">
        <v>0.377</v>
      </c>
      <c r="I107" s="2799"/>
    </row>
    <row r="108" spans="2:9">
      <c r="C108" s="2798" t="s">
        <v>11</v>
      </c>
      <c r="D108" s="2798">
        <v>150</v>
      </c>
      <c r="E108" s="2798">
        <v>130</v>
      </c>
      <c r="F108" s="2798">
        <v>280</v>
      </c>
      <c r="G108" s="2799"/>
      <c r="H108" s="2799">
        <v>0.45300000000000001</v>
      </c>
      <c r="I108" s="2799"/>
    </row>
    <row r="109" spans="2:9">
      <c r="C109" s="2798" t="s">
        <v>12</v>
      </c>
      <c r="D109" s="2798">
        <v>30</v>
      </c>
      <c r="E109" s="2798">
        <v>30</v>
      </c>
      <c r="F109" s="2798">
        <v>50</v>
      </c>
      <c r="G109" s="2799"/>
      <c r="H109" s="2799">
        <v>0.5</v>
      </c>
      <c r="I109" s="2799"/>
    </row>
    <row r="110" spans="2:9">
      <c r="C110" s="2798" t="s">
        <v>13</v>
      </c>
      <c r="D110" s="2798">
        <v>160</v>
      </c>
      <c r="E110" s="2798">
        <v>100</v>
      </c>
      <c r="F110" s="2798">
        <v>260</v>
      </c>
      <c r="G110" s="2799"/>
      <c r="H110" s="2799">
        <v>0.39500000000000002</v>
      </c>
      <c r="I110" s="2799"/>
    </row>
    <row r="111" spans="2:9" ht="13">
      <c r="C111" s="2800" t="s">
        <v>7</v>
      </c>
      <c r="D111" s="2798">
        <v>2260</v>
      </c>
      <c r="E111" s="2798">
        <v>1500</v>
      </c>
      <c r="F111" s="2798">
        <v>3750</v>
      </c>
      <c r="G111" s="2799"/>
      <c r="H111" s="2799">
        <v>0.39900000000000002</v>
      </c>
      <c r="I111" s="2799"/>
    </row>
    <row r="112" spans="2:9">
      <c r="C112" s="2798"/>
      <c r="D112" s="2798"/>
      <c r="E112" s="2798"/>
      <c r="F112" s="2798"/>
      <c r="G112" s="2799"/>
      <c r="H112" s="2799"/>
      <c r="I112" s="2799"/>
    </row>
    <row r="113" spans="2:9" ht="13">
      <c r="B113" s="2797" t="s">
        <v>13</v>
      </c>
      <c r="C113" s="2798" t="s">
        <v>8</v>
      </c>
      <c r="D113" s="2798">
        <v>10</v>
      </c>
      <c r="E113" s="2798">
        <v>10</v>
      </c>
      <c r="F113" s="2798">
        <v>30</v>
      </c>
      <c r="G113" s="2799"/>
      <c r="H113" s="2799">
        <v>0.46200000000000002</v>
      </c>
      <c r="I113" s="2799"/>
    </row>
    <row r="114" spans="2:9">
      <c r="C114" s="2798" t="s">
        <v>9</v>
      </c>
      <c r="D114" s="2798">
        <v>90</v>
      </c>
      <c r="E114" s="2798">
        <v>110</v>
      </c>
      <c r="F114" s="2798">
        <v>200</v>
      </c>
      <c r="G114" s="2799"/>
      <c r="H114" s="2799">
        <v>0.53800000000000003</v>
      </c>
      <c r="I114" s="2799"/>
    </row>
    <row r="115" spans="2:9">
      <c r="C115" s="2798" t="s">
        <v>10</v>
      </c>
      <c r="D115" s="2798">
        <v>360</v>
      </c>
      <c r="E115" s="2798">
        <v>400</v>
      </c>
      <c r="F115" s="2798">
        <v>760</v>
      </c>
      <c r="G115" s="2799"/>
      <c r="H115" s="2799">
        <v>0.52600000000000002</v>
      </c>
      <c r="I115" s="2799"/>
    </row>
    <row r="116" spans="2:9">
      <c r="C116" s="2798" t="s">
        <v>11</v>
      </c>
      <c r="D116" s="2798">
        <v>230</v>
      </c>
      <c r="E116" s="2798">
        <v>360</v>
      </c>
      <c r="F116" s="2798">
        <v>590</v>
      </c>
      <c r="G116" s="2799"/>
      <c r="H116" s="2799">
        <v>0.60699999999999998</v>
      </c>
      <c r="I116" s="2799"/>
    </row>
    <row r="117" spans="2:9">
      <c r="C117" s="2798" t="s">
        <v>12</v>
      </c>
      <c r="D117" s="2798">
        <v>90</v>
      </c>
      <c r="E117" s="2798">
        <v>160</v>
      </c>
      <c r="F117" s="2798">
        <v>240</v>
      </c>
      <c r="G117" s="2799"/>
      <c r="H117" s="2799">
        <v>0.64900000000000002</v>
      </c>
      <c r="I117" s="2799"/>
    </row>
    <row r="118" spans="2:9">
      <c r="C118" s="2798" t="s">
        <v>13</v>
      </c>
      <c r="D118" s="2798">
        <v>1750</v>
      </c>
      <c r="E118" s="2798">
        <v>170</v>
      </c>
      <c r="F118" s="2798">
        <v>1910</v>
      </c>
      <c r="G118" s="2799"/>
      <c r="H118" s="2799">
        <v>8.6999999999999994E-2</v>
      </c>
      <c r="I118" s="2799"/>
    </row>
    <row r="119" spans="2:9" ht="13">
      <c r="C119" s="2800" t="s">
        <v>7</v>
      </c>
      <c r="D119" s="2798">
        <v>2530</v>
      </c>
      <c r="E119" s="2798">
        <v>1200</v>
      </c>
      <c r="F119" s="2798">
        <v>3730</v>
      </c>
      <c r="G119" s="2799"/>
      <c r="H119" s="2799">
        <v>0.32200000000000001</v>
      </c>
      <c r="I119" s="2799"/>
    </row>
    <row r="120" spans="2:9" ht="13">
      <c r="C120" s="2800"/>
      <c r="D120" s="2798"/>
      <c r="E120" s="2798"/>
      <c r="F120" s="2798"/>
      <c r="G120" s="2799"/>
      <c r="H120" s="2799"/>
      <c r="I120" s="2799"/>
    </row>
    <row r="121" spans="2:9" ht="13">
      <c r="B121" s="2797" t="s">
        <v>7</v>
      </c>
      <c r="C121" s="2798" t="s">
        <v>8</v>
      </c>
      <c r="D121" s="2798">
        <v>3880</v>
      </c>
      <c r="E121" s="2798">
        <v>3410</v>
      </c>
      <c r="F121" s="2798">
        <v>7290</v>
      </c>
      <c r="G121" s="2799"/>
      <c r="H121" s="2799">
        <v>0.46700000000000003</v>
      </c>
      <c r="I121" s="2799"/>
    </row>
    <row r="122" spans="2:9">
      <c r="C122" s="2798" t="s">
        <v>9</v>
      </c>
      <c r="D122" s="2798">
        <v>32230</v>
      </c>
      <c r="E122" s="2798">
        <v>30190</v>
      </c>
      <c r="F122" s="2798">
        <v>62430</v>
      </c>
      <c r="G122" s="2799"/>
      <c r="H122" s="2799">
        <v>0.48399999999999999</v>
      </c>
      <c r="I122" s="2799"/>
    </row>
    <row r="123" spans="2:9">
      <c r="C123" s="2798" t="s">
        <v>10</v>
      </c>
      <c r="D123" s="2798">
        <v>63040</v>
      </c>
      <c r="E123" s="2798">
        <v>65960</v>
      </c>
      <c r="F123" s="2798">
        <v>129040</v>
      </c>
      <c r="G123" s="2799"/>
      <c r="H123" s="2799">
        <v>0.51100000000000001</v>
      </c>
      <c r="I123" s="2799"/>
    </row>
    <row r="124" spans="2:9">
      <c r="C124" s="2798" t="s">
        <v>11</v>
      </c>
      <c r="D124" s="2798">
        <v>55430</v>
      </c>
      <c r="E124" s="2798">
        <v>73460</v>
      </c>
      <c r="F124" s="2798">
        <v>128890</v>
      </c>
      <c r="G124" s="2799"/>
      <c r="H124" s="2799">
        <v>0.57000000000000006</v>
      </c>
      <c r="I124" s="2799"/>
    </row>
    <row r="125" spans="2:9">
      <c r="C125" s="2798" t="s">
        <v>12</v>
      </c>
      <c r="D125" s="2798">
        <v>61320</v>
      </c>
      <c r="E125" s="2798">
        <v>79340</v>
      </c>
      <c r="F125" s="2798">
        <v>140660</v>
      </c>
      <c r="G125" s="2799"/>
      <c r="H125" s="2799">
        <v>0.56400000000000006</v>
      </c>
      <c r="I125" s="2799"/>
    </row>
    <row r="126" spans="2:9">
      <c r="C126" s="2798" t="s">
        <v>13</v>
      </c>
      <c r="D126" s="2798">
        <v>6240</v>
      </c>
      <c r="E126" s="2798">
        <v>10330</v>
      </c>
      <c r="F126" s="2798">
        <v>16570</v>
      </c>
      <c r="G126" s="2799"/>
      <c r="H126" s="2799">
        <v>0.623</v>
      </c>
      <c r="I126" s="2799"/>
    </row>
    <row r="127" spans="2:9" ht="13">
      <c r="C127" s="2800" t="s">
        <v>7</v>
      </c>
      <c r="D127" s="2798">
        <v>222150</v>
      </c>
      <c r="E127" s="2798">
        <v>262670</v>
      </c>
      <c r="F127" s="2798">
        <v>484880</v>
      </c>
      <c r="G127" s="2799"/>
      <c r="H127" s="2799">
        <v>0.54200000000000004</v>
      </c>
      <c r="I127" s="2799"/>
    </row>
    <row r="128" spans="2:9">
      <c r="C128" s="2798"/>
      <c r="D128" s="2798"/>
      <c r="E128" s="2798"/>
      <c r="F128" s="2798"/>
      <c r="G128" s="2799"/>
      <c r="H128" s="2799"/>
      <c r="I128" s="2799"/>
    </row>
    <row r="129" spans="2:9" ht="13">
      <c r="B129" s="2801"/>
      <c r="C129" s="2801"/>
      <c r="D129" s="2801"/>
      <c r="E129" s="2801"/>
      <c r="F129" s="2801"/>
      <c r="G129" s="2801"/>
      <c r="H129" s="2802" t="s">
        <v>17</v>
      </c>
    </row>
    <row r="130" spans="2:9" ht="12.5" customHeight="1">
      <c r="B130" s="2858" t="s">
        <v>18</v>
      </c>
      <c r="C130" s="2858"/>
      <c r="D130" s="2858"/>
      <c r="E130" s="2858"/>
      <c r="F130" s="2858"/>
      <c r="G130" s="2858"/>
      <c r="H130" s="2858"/>
      <c r="I130" s="2818"/>
    </row>
    <row r="131" spans="2:9" ht="12.5" customHeight="1">
      <c r="B131" s="2858" t="s">
        <v>220</v>
      </c>
      <c r="C131" s="2858"/>
      <c r="D131" s="2858"/>
      <c r="E131" s="2858"/>
      <c r="F131" s="2858"/>
      <c r="G131" s="2858"/>
      <c r="H131" s="2858"/>
      <c r="I131" s="2818"/>
    </row>
    <row r="132" spans="2:9" ht="12.5" customHeight="1">
      <c r="B132" s="2858" t="s">
        <v>813</v>
      </c>
      <c r="C132" s="2858"/>
      <c r="D132" s="2858"/>
      <c r="E132" s="2858"/>
      <c r="F132" s="2858"/>
      <c r="G132" s="2858"/>
      <c r="H132" s="2858"/>
      <c r="I132" s="2818"/>
    </row>
    <row r="133" spans="2:9" ht="22" customHeight="1">
      <c r="B133" s="2858" t="s">
        <v>656</v>
      </c>
      <c r="C133" s="2858"/>
      <c r="D133" s="2858"/>
      <c r="E133" s="2858"/>
      <c r="F133" s="2858"/>
      <c r="G133" s="2858"/>
      <c r="H133" s="2858"/>
      <c r="I133" s="2818"/>
    </row>
    <row r="134" spans="2:9" ht="12.5" customHeight="1">
      <c r="B134" s="2858" t="s">
        <v>657</v>
      </c>
      <c r="C134" s="2858"/>
      <c r="D134" s="2858"/>
      <c r="E134" s="2858"/>
      <c r="F134" s="2858"/>
      <c r="G134" s="2858"/>
      <c r="H134" s="2858"/>
      <c r="I134" s="2818"/>
    </row>
  </sheetData>
  <mergeCells count="5">
    <mergeCell ref="B130:H130"/>
    <mergeCell ref="B131:H131"/>
    <mergeCell ref="B132:H132"/>
    <mergeCell ref="B133:H133"/>
    <mergeCell ref="B134:H134"/>
  </mergeCells>
  <pageMargins left="0.7" right="0.7" top="0.75" bottom="0.75" header="0.3" footer="0.3"/>
  <pageSetup paperSize="9" scale="66" fitToHeight="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6"/>
  <sheetViews>
    <sheetView zoomScale="75" workbookViewId="0">
      <pane xSplit="3" ySplit="5" topLeftCell="D6" activePane="bottomRight" state="frozen"/>
      <selection pane="topRight"/>
      <selection pane="bottomLeft"/>
      <selection pane="bottomRight"/>
    </sheetView>
  </sheetViews>
  <sheetFormatPr defaultColWidth="10.90625" defaultRowHeight="12.5"/>
  <cols>
    <col min="1" max="1" width="10.90625" style="2789" hidden="1" customWidth="1"/>
    <col min="2" max="2" width="45.7265625" style="2789" customWidth="1"/>
    <col min="3" max="3" width="30.7265625" style="2789" customWidth="1"/>
    <col min="4" max="8" width="13.7265625" style="2789" customWidth="1"/>
    <col min="9" max="9" width="2.7265625" style="2789" customWidth="1"/>
    <col min="10" max="10" width="13.7265625" style="2789" customWidth="1"/>
    <col min="11" max="11" width="2.7265625" style="2789" customWidth="1"/>
    <col min="12" max="12" width="13.7265625" style="2789" customWidth="1"/>
    <col min="13" max="16384" width="10.90625" style="2789"/>
  </cols>
  <sheetData>
    <row r="1" spans="2:13">
      <c r="B1" s="2788" t="str">
        <f>HYPERLINK("#'Contents'!A1", "Back to contents")</f>
        <v>Back to contents</v>
      </c>
    </row>
    <row r="2" spans="2:13" ht="22.5">
      <c r="B2" s="2790" t="s">
        <v>662</v>
      </c>
    </row>
    <row r="3" spans="2:13" ht="13">
      <c r="B3" s="2791" t="s">
        <v>7</v>
      </c>
    </row>
    <row r="4" spans="2:13" ht="13">
      <c r="B4" s="2792"/>
      <c r="C4" s="2792"/>
      <c r="D4" s="2792"/>
      <c r="E4" s="2792"/>
      <c r="F4" s="2792"/>
      <c r="G4" s="2792"/>
      <c r="H4" s="2792"/>
      <c r="I4" s="2792"/>
      <c r="J4" s="2792"/>
      <c r="K4" s="2792"/>
      <c r="L4" s="2793" t="s">
        <v>15</v>
      </c>
    </row>
    <row r="5" spans="2:13" ht="80" customHeight="1">
      <c r="B5" s="2794" t="s">
        <v>207</v>
      </c>
      <c r="C5" s="2794" t="s">
        <v>600</v>
      </c>
      <c r="D5" s="2795" t="s">
        <v>21</v>
      </c>
      <c r="E5" s="2795" t="s">
        <v>458</v>
      </c>
      <c r="F5" s="2795" t="s">
        <v>659</v>
      </c>
      <c r="G5" s="2795" t="s">
        <v>660</v>
      </c>
      <c r="H5" s="2796" t="s">
        <v>7</v>
      </c>
      <c r="I5" s="2795"/>
      <c r="J5" s="2795" t="s">
        <v>27</v>
      </c>
      <c r="K5" s="2795"/>
      <c r="L5" s="2795" t="s">
        <v>661</v>
      </c>
    </row>
    <row r="7" spans="2:13" ht="13">
      <c r="B7" s="2791" t="s">
        <v>16</v>
      </c>
    </row>
    <row r="9" spans="2:13" ht="13">
      <c r="B9" s="2797" t="s">
        <v>549</v>
      </c>
      <c r="C9" s="2798" t="s">
        <v>8</v>
      </c>
      <c r="D9" s="2798">
        <v>90</v>
      </c>
      <c r="E9" s="2798" t="s">
        <v>40</v>
      </c>
      <c r="F9" s="2798" t="s">
        <v>40</v>
      </c>
      <c r="G9" s="2798">
        <v>20</v>
      </c>
      <c r="H9" s="2798">
        <v>120</v>
      </c>
      <c r="I9" s="2798"/>
      <c r="J9" s="2798">
        <v>100</v>
      </c>
      <c r="K9" s="2799"/>
      <c r="L9" s="2799" t="s">
        <v>40</v>
      </c>
      <c r="M9" s="2799"/>
    </row>
    <row r="10" spans="2:13">
      <c r="C10" s="2798" t="s">
        <v>9</v>
      </c>
      <c r="D10" s="2798">
        <v>1680</v>
      </c>
      <c r="E10" s="2798">
        <v>60</v>
      </c>
      <c r="F10" s="2798">
        <v>90</v>
      </c>
      <c r="G10" s="2798">
        <v>200</v>
      </c>
      <c r="H10" s="2798">
        <v>2040</v>
      </c>
      <c r="I10" s="2798"/>
      <c r="J10" s="2798">
        <v>1750</v>
      </c>
      <c r="K10" s="2799"/>
      <c r="L10" s="2799">
        <v>3.5999999999999997E-2</v>
      </c>
      <c r="M10" s="2799"/>
    </row>
    <row r="11" spans="2:13">
      <c r="C11" s="2798" t="s">
        <v>10</v>
      </c>
      <c r="D11" s="2798">
        <v>5050</v>
      </c>
      <c r="E11" s="2798">
        <v>170</v>
      </c>
      <c r="F11" s="2798">
        <v>230</v>
      </c>
      <c r="G11" s="2798">
        <v>700</v>
      </c>
      <c r="H11" s="2798">
        <v>6160</v>
      </c>
      <c r="I11" s="2798"/>
      <c r="J11" s="2798">
        <v>5230</v>
      </c>
      <c r="K11" s="2799"/>
      <c r="L11" s="2799">
        <v>3.3000000000000002E-2</v>
      </c>
      <c r="M11" s="2799"/>
    </row>
    <row r="12" spans="2:13">
      <c r="C12" s="2798" t="s">
        <v>11</v>
      </c>
      <c r="D12" s="2798">
        <v>6430</v>
      </c>
      <c r="E12" s="2798">
        <v>210</v>
      </c>
      <c r="F12" s="2798">
        <v>260</v>
      </c>
      <c r="G12" s="2798">
        <v>1020</v>
      </c>
      <c r="H12" s="2798">
        <v>7910</v>
      </c>
      <c r="I12" s="2798"/>
      <c r="J12" s="2798">
        <v>6630</v>
      </c>
      <c r="K12" s="2799"/>
      <c r="L12" s="2799">
        <v>3.1E-2</v>
      </c>
      <c r="M12" s="2799"/>
    </row>
    <row r="13" spans="2:13">
      <c r="C13" s="2798" t="s">
        <v>12</v>
      </c>
      <c r="D13" s="2798">
        <v>10460</v>
      </c>
      <c r="E13" s="2798">
        <v>390</v>
      </c>
      <c r="F13" s="2798">
        <v>440</v>
      </c>
      <c r="G13" s="2798">
        <v>2390</v>
      </c>
      <c r="H13" s="2798">
        <v>13680</v>
      </c>
      <c r="I13" s="2798"/>
      <c r="J13" s="2798">
        <v>10860</v>
      </c>
      <c r="K13" s="2799"/>
      <c r="L13" s="2799">
        <v>3.5999999999999997E-2</v>
      </c>
      <c r="M13" s="2799"/>
    </row>
    <row r="14" spans="2:13">
      <c r="C14" s="2798" t="s">
        <v>13</v>
      </c>
      <c r="D14" s="2798">
        <v>650</v>
      </c>
      <c r="E14" s="2798">
        <v>20</v>
      </c>
      <c r="F14" s="2798">
        <v>10</v>
      </c>
      <c r="G14" s="2798">
        <v>30</v>
      </c>
      <c r="H14" s="2798">
        <v>710</v>
      </c>
      <c r="I14" s="2798"/>
      <c r="J14" s="2798">
        <v>670</v>
      </c>
      <c r="K14" s="2799"/>
      <c r="L14" s="2799">
        <v>3.5999999999999997E-2</v>
      </c>
      <c r="M14" s="2799"/>
    </row>
    <row r="15" spans="2:13" ht="13">
      <c r="C15" s="2800" t="s">
        <v>7</v>
      </c>
      <c r="D15" s="2798">
        <v>24360</v>
      </c>
      <c r="E15" s="2798">
        <v>860</v>
      </c>
      <c r="F15" s="2798">
        <v>1040</v>
      </c>
      <c r="G15" s="2798">
        <v>4350</v>
      </c>
      <c r="H15" s="2798">
        <v>30610</v>
      </c>
      <c r="I15" s="2798"/>
      <c r="J15" s="2798">
        <v>25230</v>
      </c>
      <c r="K15" s="2799"/>
      <c r="L15" s="2799">
        <v>3.4000000000000002E-2</v>
      </c>
      <c r="M15" s="2799"/>
    </row>
    <row r="16" spans="2:13">
      <c r="C16" s="2798"/>
      <c r="D16" s="2798"/>
      <c r="E16" s="2798"/>
      <c r="F16" s="2798"/>
      <c r="G16" s="2798"/>
      <c r="H16" s="2798"/>
      <c r="I16" s="2798"/>
      <c r="J16" s="2798"/>
      <c r="K16" s="2799"/>
      <c r="L16" s="2799"/>
      <c r="M16" s="2799"/>
    </row>
    <row r="17" spans="2:13" ht="13">
      <c r="B17" s="2797" t="s">
        <v>550</v>
      </c>
      <c r="C17" s="2798" t="s">
        <v>8</v>
      </c>
      <c r="D17" s="2798">
        <v>210</v>
      </c>
      <c r="E17" s="2798">
        <v>30</v>
      </c>
      <c r="F17" s="2798">
        <v>10</v>
      </c>
      <c r="G17" s="2798">
        <v>50</v>
      </c>
      <c r="H17" s="2798">
        <v>290</v>
      </c>
      <c r="I17" s="2798"/>
      <c r="J17" s="2798">
        <v>230</v>
      </c>
      <c r="K17" s="2799"/>
      <c r="L17" s="2799">
        <v>0.108</v>
      </c>
      <c r="M17" s="2799"/>
    </row>
    <row r="18" spans="2:13">
      <c r="C18" s="2798" t="s">
        <v>9</v>
      </c>
      <c r="D18" s="2798">
        <v>3610</v>
      </c>
      <c r="E18" s="2798">
        <v>270</v>
      </c>
      <c r="F18" s="2798">
        <v>200</v>
      </c>
      <c r="G18" s="2798">
        <v>490</v>
      </c>
      <c r="H18" s="2798">
        <v>4570</v>
      </c>
      <c r="I18" s="2798"/>
      <c r="J18" s="2798">
        <v>3880</v>
      </c>
      <c r="K18" s="2799"/>
      <c r="L18" s="2799">
        <v>6.9000000000000006E-2</v>
      </c>
      <c r="M18" s="2799"/>
    </row>
    <row r="19" spans="2:13">
      <c r="C19" s="2798" t="s">
        <v>10</v>
      </c>
      <c r="D19" s="2798">
        <v>10200</v>
      </c>
      <c r="E19" s="2798">
        <v>850</v>
      </c>
      <c r="F19" s="2798">
        <v>550</v>
      </c>
      <c r="G19" s="2798">
        <v>1380</v>
      </c>
      <c r="H19" s="2798">
        <v>12980</v>
      </c>
      <c r="I19" s="2798"/>
      <c r="J19" s="2798">
        <v>11050</v>
      </c>
      <c r="K19" s="2799"/>
      <c r="L19" s="2799">
        <v>7.6999999999999999E-2</v>
      </c>
      <c r="M19" s="2799"/>
    </row>
    <row r="20" spans="2:13">
      <c r="C20" s="2798" t="s">
        <v>11</v>
      </c>
      <c r="D20" s="2798">
        <v>14320</v>
      </c>
      <c r="E20" s="2798">
        <v>1450</v>
      </c>
      <c r="F20" s="2798">
        <v>710</v>
      </c>
      <c r="G20" s="2798">
        <v>1900</v>
      </c>
      <c r="H20" s="2798">
        <v>18380</v>
      </c>
      <c r="I20" s="2798"/>
      <c r="J20" s="2798">
        <v>15770</v>
      </c>
      <c r="K20" s="2799"/>
      <c r="L20" s="2799">
        <v>9.1999999999999998E-2</v>
      </c>
      <c r="M20" s="2799"/>
    </row>
    <row r="21" spans="2:13">
      <c r="C21" s="2798" t="s">
        <v>12</v>
      </c>
      <c r="D21" s="2798">
        <v>15520</v>
      </c>
      <c r="E21" s="2798">
        <v>1630</v>
      </c>
      <c r="F21" s="2798">
        <v>700</v>
      </c>
      <c r="G21" s="2798">
        <v>3260</v>
      </c>
      <c r="H21" s="2798">
        <v>21110</v>
      </c>
      <c r="I21" s="2798"/>
      <c r="J21" s="2798">
        <v>17150</v>
      </c>
      <c r="K21" s="2799"/>
      <c r="L21" s="2799">
        <v>9.5000000000000001E-2</v>
      </c>
      <c r="M21" s="2799"/>
    </row>
    <row r="22" spans="2:13">
      <c r="C22" s="2798" t="s">
        <v>13</v>
      </c>
      <c r="D22" s="2798">
        <v>1620</v>
      </c>
      <c r="E22" s="2798">
        <v>160</v>
      </c>
      <c r="F22" s="2798">
        <v>60</v>
      </c>
      <c r="G22" s="2798">
        <v>190</v>
      </c>
      <c r="H22" s="2798">
        <v>2030</v>
      </c>
      <c r="I22" s="2798"/>
      <c r="J22" s="2798">
        <v>1780</v>
      </c>
      <c r="K22" s="2799"/>
      <c r="L22" s="2799">
        <v>8.7999999999999995E-2</v>
      </c>
      <c r="M22" s="2799"/>
    </row>
    <row r="23" spans="2:13" ht="13">
      <c r="C23" s="2800" t="s">
        <v>7</v>
      </c>
      <c r="D23" s="2798">
        <v>45480</v>
      </c>
      <c r="E23" s="2798">
        <v>4370</v>
      </c>
      <c r="F23" s="2798">
        <v>2230</v>
      </c>
      <c r="G23" s="2798">
        <v>7260</v>
      </c>
      <c r="H23" s="2798">
        <v>59340</v>
      </c>
      <c r="I23" s="2798"/>
      <c r="J23" s="2798">
        <v>49850</v>
      </c>
      <c r="K23" s="2799"/>
      <c r="L23" s="2799">
        <v>8.7999999999999995E-2</v>
      </c>
      <c r="M23" s="2799"/>
    </row>
    <row r="24" spans="2:13">
      <c r="C24" s="2798"/>
      <c r="D24" s="2798"/>
      <c r="E24" s="2798"/>
      <c r="F24" s="2798"/>
      <c r="G24" s="2798"/>
      <c r="H24" s="2798"/>
      <c r="I24" s="2798"/>
      <c r="J24" s="2798"/>
      <c r="K24" s="2799"/>
      <c r="L24" s="2799"/>
      <c r="M24" s="2799"/>
    </row>
    <row r="25" spans="2:13" ht="13">
      <c r="B25" s="2797" t="s">
        <v>210</v>
      </c>
      <c r="C25" s="2798" t="s">
        <v>8</v>
      </c>
      <c r="D25" s="2798">
        <v>190</v>
      </c>
      <c r="E25" s="2798">
        <v>20</v>
      </c>
      <c r="F25" s="2798" t="s">
        <v>40</v>
      </c>
      <c r="G25" s="2798">
        <v>60</v>
      </c>
      <c r="H25" s="2798">
        <v>280</v>
      </c>
      <c r="I25" s="2798"/>
      <c r="J25" s="2798">
        <v>210</v>
      </c>
      <c r="K25" s="2799"/>
      <c r="L25" s="2799">
        <v>9.5000000000000001E-2</v>
      </c>
      <c r="M25" s="2799"/>
    </row>
    <row r="26" spans="2:13">
      <c r="C26" s="2798" t="s">
        <v>9</v>
      </c>
      <c r="D26" s="2798">
        <v>2970</v>
      </c>
      <c r="E26" s="2798">
        <v>240</v>
      </c>
      <c r="F26" s="2798">
        <v>130</v>
      </c>
      <c r="G26" s="2798">
        <v>520</v>
      </c>
      <c r="H26" s="2798">
        <v>3850</v>
      </c>
      <c r="I26" s="2798"/>
      <c r="J26" s="2798">
        <v>3200</v>
      </c>
      <c r="K26" s="2799"/>
      <c r="L26" s="2799">
        <v>7.3999999999999996E-2</v>
      </c>
      <c r="M26" s="2799"/>
    </row>
    <row r="27" spans="2:13">
      <c r="C27" s="2798" t="s">
        <v>10</v>
      </c>
      <c r="D27" s="2798">
        <v>6770</v>
      </c>
      <c r="E27" s="2798">
        <v>750</v>
      </c>
      <c r="F27" s="2798">
        <v>400</v>
      </c>
      <c r="G27" s="2798">
        <v>1040</v>
      </c>
      <c r="H27" s="2798">
        <v>8960</v>
      </c>
      <c r="I27" s="2798"/>
      <c r="J27" s="2798">
        <v>7520</v>
      </c>
      <c r="K27" s="2799"/>
      <c r="L27" s="2799">
        <v>0.1</v>
      </c>
      <c r="M27" s="2799"/>
    </row>
    <row r="28" spans="2:13">
      <c r="C28" s="2798" t="s">
        <v>11</v>
      </c>
      <c r="D28" s="2798">
        <v>7670</v>
      </c>
      <c r="E28" s="2798">
        <v>1230</v>
      </c>
      <c r="F28" s="2798">
        <v>440</v>
      </c>
      <c r="G28" s="2798">
        <v>1170</v>
      </c>
      <c r="H28" s="2798">
        <v>10510</v>
      </c>
      <c r="I28" s="2798"/>
      <c r="J28" s="2798">
        <v>8910</v>
      </c>
      <c r="K28" s="2799"/>
      <c r="L28" s="2799">
        <v>0.13800000000000001</v>
      </c>
      <c r="M28" s="2799"/>
    </row>
    <row r="29" spans="2:13">
      <c r="C29" s="2798" t="s">
        <v>12</v>
      </c>
      <c r="D29" s="2798">
        <v>8140</v>
      </c>
      <c r="E29" s="2798">
        <v>1150</v>
      </c>
      <c r="F29" s="2798">
        <v>410</v>
      </c>
      <c r="G29" s="2798">
        <v>1960</v>
      </c>
      <c r="H29" s="2798">
        <v>11670</v>
      </c>
      <c r="I29" s="2798"/>
      <c r="J29" s="2798">
        <v>9300</v>
      </c>
      <c r="K29" s="2799"/>
      <c r="L29" s="2799">
        <v>0.124</v>
      </c>
      <c r="M29" s="2799"/>
    </row>
    <row r="30" spans="2:13">
      <c r="C30" s="2798" t="s">
        <v>13</v>
      </c>
      <c r="D30" s="2798">
        <v>1100</v>
      </c>
      <c r="E30" s="2798">
        <v>120</v>
      </c>
      <c r="F30" s="2798">
        <v>20</v>
      </c>
      <c r="G30" s="2798">
        <v>90</v>
      </c>
      <c r="H30" s="2798">
        <v>1330</v>
      </c>
      <c r="I30" s="2798"/>
      <c r="J30" s="2798">
        <v>1220</v>
      </c>
      <c r="K30" s="2799"/>
      <c r="L30" s="2799">
        <v>9.7000000000000003E-2</v>
      </c>
      <c r="M30" s="2799"/>
    </row>
    <row r="31" spans="2:13" ht="13">
      <c r="C31" s="2800" t="s">
        <v>7</v>
      </c>
      <c r="D31" s="2798">
        <v>26850</v>
      </c>
      <c r="E31" s="2798">
        <v>3510</v>
      </c>
      <c r="F31" s="2798">
        <v>1400</v>
      </c>
      <c r="G31" s="2798">
        <v>4850</v>
      </c>
      <c r="H31" s="2798">
        <v>36610</v>
      </c>
      <c r="I31" s="2798"/>
      <c r="J31" s="2798">
        <v>30360</v>
      </c>
      <c r="K31" s="2799"/>
      <c r="L31" s="2799">
        <v>0.11600000000000001</v>
      </c>
      <c r="M31" s="2799"/>
    </row>
    <row r="32" spans="2:13">
      <c r="C32" s="2798"/>
      <c r="D32" s="2798"/>
      <c r="E32" s="2798"/>
      <c r="F32" s="2798"/>
      <c r="G32" s="2798"/>
      <c r="H32" s="2798"/>
      <c r="I32" s="2798"/>
      <c r="J32" s="2798"/>
      <c r="K32" s="2799"/>
      <c r="L32" s="2799"/>
      <c r="M32" s="2799"/>
    </row>
    <row r="33" spans="2:13" ht="13">
      <c r="B33" s="2797" t="s">
        <v>551</v>
      </c>
      <c r="C33" s="2798" t="s">
        <v>8</v>
      </c>
      <c r="D33" s="2798">
        <v>70</v>
      </c>
      <c r="E33" s="2798">
        <v>10</v>
      </c>
      <c r="F33" s="2798" t="s">
        <v>40</v>
      </c>
      <c r="G33" s="2798" t="s">
        <v>40</v>
      </c>
      <c r="H33" s="2798">
        <v>90</v>
      </c>
      <c r="I33" s="2798"/>
      <c r="J33" s="2798">
        <v>80</v>
      </c>
      <c r="K33" s="2799"/>
      <c r="L33" s="2799">
        <v>0.13400000000000001</v>
      </c>
      <c r="M33" s="2799"/>
    </row>
    <row r="34" spans="2:13">
      <c r="C34" s="2798" t="s">
        <v>9</v>
      </c>
      <c r="D34" s="2798">
        <v>1090</v>
      </c>
      <c r="E34" s="2798">
        <v>130</v>
      </c>
      <c r="F34" s="2798">
        <v>60</v>
      </c>
      <c r="G34" s="2798">
        <v>140</v>
      </c>
      <c r="H34" s="2798">
        <v>1420</v>
      </c>
      <c r="I34" s="2798"/>
      <c r="J34" s="2798">
        <v>1220</v>
      </c>
      <c r="K34" s="2799"/>
      <c r="L34" s="2799">
        <v>0.10299999999999999</v>
      </c>
      <c r="M34" s="2799"/>
    </row>
    <row r="35" spans="2:13">
      <c r="C35" s="2798" t="s">
        <v>10</v>
      </c>
      <c r="D35" s="2798">
        <v>3470</v>
      </c>
      <c r="E35" s="2798">
        <v>470</v>
      </c>
      <c r="F35" s="2798">
        <v>250</v>
      </c>
      <c r="G35" s="2798">
        <v>550</v>
      </c>
      <c r="H35" s="2798">
        <v>4750</v>
      </c>
      <c r="I35" s="2798"/>
      <c r="J35" s="2798">
        <v>3950</v>
      </c>
      <c r="K35" s="2799"/>
      <c r="L35" s="2799">
        <v>0.12</v>
      </c>
      <c r="M35" s="2799"/>
    </row>
    <row r="36" spans="2:13">
      <c r="C36" s="2798" t="s">
        <v>11</v>
      </c>
      <c r="D36" s="2798">
        <v>4360</v>
      </c>
      <c r="E36" s="2798">
        <v>800</v>
      </c>
      <c r="F36" s="2798">
        <v>280</v>
      </c>
      <c r="G36" s="2798">
        <v>680</v>
      </c>
      <c r="H36" s="2798">
        <v>6120</v>
      </c>
      <c r="I36" s="2798"/>
      <c r="J36" s="2798">
        <v>5160</v>
      </c>
      <c r="K36" s="2799"/>
      <c r="L36" s="2799">
        <v>0.156</v>
      </c>
      <c r="M36" s="2799"/>
    </row>
    <row r="37" spans="2:13">
      <c r="C37" s="2798" t="s">
        <v>12</v>
      </c>
      <c r="D37" s="2798">
        <v>5390</v>
      </c>
      <c r="E37" s="2798">
        <v>1090</v>
      </c>
      <c r="F37" s="2798">
        <v>290</v>
      </c>
      <c r="G37" s="2798">
        <v>1240</v>
      </c>
      <c r="H37" s="2798">
        <v>8000</v>
      </c>
      <c r="I37" s="2798"/>
      <c r="J37" s="2798">
        <v>6470</v>
      </c>
      <c r="K37" s="2799"/>
      <c r="L37" s="2799">
        <v>0.16800000000000001</v>
      </c>
      <c r="M37" s="2799"/>
    </row>
    <row r="38" spans="2:13">
      <c r="C38" s="2798" t="s">
        <v>13</v>
      </c>
      <c r="D38" s="2798">
        <v>730</v>
      </c>
      <c r="E38" s="2798">
        <v>140</v>
      </c>
      <c r="F38" s="2798">
        <v>30</v>
      </c>
      <c r="G38" s="2798">
        <v>90</v>
      </c>
      <c r="H38" s="2798">
        <v>1000</v>
      </c>
      <c r="I38" s="2798"/>
      <c r="J38" s="2798">
        <v>870</v>
      </c>
      <c r="K38" s="2799"/>
      <c r="L38" s="2799">
        <v>0.16500000000000001</v>
      </c>
      <c r="M38" s="2799"/>
    </row>
    <row r="39" spans="2:13" ht="13">
      <c r="C39" s="2800" t="s">
        <v>7</v>
      </c>
      <c r="D39" s="2798">
        <v>15110</v>
      </c>
      <c r="E39" s="2798">
        <v>2650</v>
      </c>
      <c r="F39" s="2798">
        <v>920</v>
      </c>
      <c r="G39" s="2798">
        <v>2700</v>
      </c>
      <c r="H39" s="2798">
        <v>21370</v>
      </c>
      <c r="I39" s="2798"/>
      <c r="J39" s="2798">
        <v>17750</v>
      </c>
      <c r="K39" s="2799"/>
      <c r="L39" s="2799">
        <v>0.14899999999999999</v>
      </c>
      <c r="M39" s="2799"/>
    </row>
    <row r="40" spans="2:13">
      <c r="C40" s="2798"/>
      <c r="D40" s="2798"/>
      <c r="E40" s="2798"/>
      <c r="F40" s="2798"/>
      <c r="G40" s="2798"/>
      <c r="H40" s="2798"/>
      <c r="I40" s="2798"/>
      <c r="J40" s="2798"/>
      <c r="K40" s="2799"/>
      <c r="L40" s="2799"/>
      <c r="M40" s="2799"/>
    </row>
    <row r="41" spans="2:13" ht="13">
      <c r="B41" s="2797" t="s">
        <v>240</v>
      </c>
      <c r="C41" s="2798" t="s">
        <v>8</v>
      </c>
      <c r="D41" s="2798">
        <v>150</v>
      </c>
      <c r="E41" s="2798">
        <v>30</v>
      </c>
      <c r="F41" s="2798">
        <v>10</v>
      </c>
      <c r="G41" s="2798">
        <v>20</v>
      </c>
      <c r="H41" s="2798">
        <v>210</v>
      </c>
      <c r="I41" s="2798"/>
      <c r="J41" s="2798">
        <v>180</v>
      </c>
      <c r="K41" s="2799"/>
      <c r="L41" s="2799">
        <v>0.16300000000000001</v>
      </c>
      <c r="M41" s="2799"/>
    </row>
    <row r="42" spans="2:13">
      <c r="C42" s="2798" t="s">
        <v>9</v>
      </c>
      <c r="D42" s="2798">
        <v>1700</v>
      </c>
      <c r="E42" s="2798">
        <v>300</v>
      </c>
      <c r="F42" s="2798">
        <v>110</v>
      </c>
      <c r="G42" s="2798">
        <v>250</v>
      </c>
      <c r="H42" s="2798">
        <v>2370</v>
      </c>
      <c r="I42" s="2798"/>
      <c r="J42" s="2798">
        <v>2010</v>
      </c>
      <c r="K42" s="2799"/>
      <c r="L42" s="2799">
        <v>0.152</v>
      </c>
      <c r="M42" s="2799"/>
    </row>
    <row r="43" spans="2:13">
      <c r="C43" s="2798" t="s">
        <v>10</v>
      </c>
      <c r="D43" s="2798">
        <v>4650</v>
      </c>
      <c r="E43" s="2798">
        <v>1150</v>
      </c>
      <c r="F43" s="2798">
        <v>280</v>
      </c>
      <c r="G43" s="2798">
        <v>720</v>
      </c>
      <c r="H43" s="2798">
        <v>6800</v>
      </c>
      <c r="I43" s="2798"/>
      <c r="J43" s="2798">
        <v>5800</v>
      </c>
      <c r="K43" s="2799"/>
      <c r="L43" s="2799">
        <v>0.19800000000000001</v>
      </c>
      <c r="M43" s="2799"/>
    </row>
    <row r="44" spans="2:13">
      <c r="C44" s="2798" t="s">
        <v>11</v>
      </c>
      <c r="D44" s="2798">
        <v>5940</v>
      </c>
      <c r="E44" s="2798">
        <v>2090</v>
      </c>
      <c r="F44" s="2798">
        <v>430</v>
      </c>
      <c r="G44" s="2798">
        <v>910</v>
      </c>
      <c r="H44" s="2798">
        <v>9360</v>
      </c>
      <c r="I44" s="2798"/>
      <c r="J44" s="2798">
        <v>8030</v>
      </c>
      <c r="K44" s="2799"/>
      <c r="L44" s="2799">
        <v>0.26</v>
      </c>
      <c r="M44" s="2799"/>
    </row>
    <row r="45" spans="2:13">
      <c r="C45" s="2798" t="s">
        <v>12</v>
      </c>
      <c r="D45" s="2798">
        <v>6260</v>
      </c>
      <c r="E45" s="2798">
        <v>2120</v>
      </c>
      <c r="F45" s="2798">
        <v>400</v>
      </c>
      <c r="G45" s="2798">
        <v>1570</v>
      </c>
      <c r="H45" s="2798">
        <v>10350</v>
      </c>
      <c r="I45" s="2798"/>
      <c r="J45" s="2798">
        <v>8380</v>
      </c>
      <c r="K45" s="2799"/>
      <c r="L45" s="2799">
        <v>0.253</v>
      </c>
      <c r="M45" s="2799"/>
    </row>
    <row r="46" spans="2:13">
      <c r="C46" s="2798" t="s">
        <v>13</v>
      </c>
      <c r="D46" s="2798">
        <v>920</v>
      </c>
      <c r="E46" s="2798">
        <v>310</v>
      </c>
      <c r="F46" s="2798">
        <v>50</v>
      </c>
      <c r="G46" s="2798">
        <v>130</v>
      </c>
      <c r="H46" s="2798">
        <v>1410</v>
      </c>
      <c r="I46" s="2798"/>
      <c r="J46" s="2798">
        <v>1230</v>
      </c>
      <c r="K46" s="2799"/>
      <c r="L46" s="2799">
        <v>0.253</v>
      </c>
      <c r="M46" s="2799"/>
    </row>
    <row r="47" spans="2:13" ht="13">
      <c r="C47" s="2800" t="s">
        <v>7</v>
      </c>
      <c r="D47" s="2798">
        <v>19630</v>
      </c>
      <c r="E47" s="2798">
        <v>6000</v>
      </c>
      <c r="F47" s="2798">
        <v>1260</v>
      </c>
      <c r="G47" s="2798">
        <v>3610</v>
      </c>
      <c r="H47" s="2798">
        <v>30500</v>
      </c>
      <c r="I47" s="2798"/>
      <c r="J47" s="2798">
        <v>25630</v>
      </c>
      <c r="K47" s="2799"/>
      <c r="L47" s="2799">
        <v>0.23400000000000001</v>
      </c>
      <c r="M47" s="2799"/>
    </row>
    <row r="48" spans="2:13">
      <c r="C48" s="2798"/>
      <c r="D48" s="2798"/>
      <c r="E48" s="2798"/>
      <c r="F48" s="2798"/>
      <c r="G48" s="2798"/>
      <c r="H48" s="2798"/>
      <c r="I48" s="2798"/>
      <c r="J48" s="2798"/>
      <c r="K48" s="2799"/>
      <c r="L48" s="2799"/>
      <c r="M48" s="2799"/>
    </row>
    <row r="49" spans="2:13" ht="13">
      <c r="B49" s="2797" t="s">
        <v>211</v>
      </c>
      <c r="C49" s="2798" t="s">
        <v>8</v>
      </c>
      <c r="D49" s="2798">
        <v>80</v>
      </c>
      <c r="E49" s="2798">
        <v>20</v>
      </c>
      <c r="F49" s="2798" t="s">
        <v>40</v>
      </c>
      <c r="G49" s="2798">
        <v>20</v>
      </c>
      <c r="H49" s="2798">
        <v>120</v>
      </c>
      <c r="I49" s="2798"/>
      <c r="J49" s="2798">
        <v>100</v>
      </c>
      <c r="K49" s="2799"/>
      <c r="L49" s="2799">
        <v>0.186</v>
      </c>
      <c r="M49" s="2799"/>
    </row>
    <row r="50" spans="2:13">
      <c r="C50" s="2798" t="s">
        <v>9</v>
      </c>
      <c r="D50" s="2798">
        <v>1050</v>
      </c>
      <c r="E50" s="2798">
        <v>130</v>
      </c>
      <c r="F50" s="2798">
        <v>60</v>
      </c>
      <c r="G50" s="2798">
        <v>110</v>
      </c>
      <c r="H50" s="2798">
        <v>1340</v>
      </c>
      <c r="I50" s="2798"/>
      <c r="J50" s="2798">
        <v>1170</v>
      </c>
      <c r="K50" s="2799"/>
      <c r="L50" s="2799">
        <v>0.11</v>
      </c>
      <c r="M50" s="2799"/>
    </row>
    <row r="51" spans="2:13">
      <c r="C51" s="2798" t="s">
        <v>10</v>
      </c>
      <c r="D51" s="2798">
        <v>3960</v>
      </c>
      <c r="E51" s="2798">
        <v>430</v>
      </c>
      <c r="F51" s="2798">
        <v>320</v>
      </c>
      <c r="G51" s="2798">
        <v>380</v>
      </c>
      <c r="H51" s="2798">
        <v>5090</v>
      </c>
      <c r="I51" s="2798"/>
      <c r="J51" s="2798">
        <v>4390</v>
      </c>
      <c r="K51" s="2799"/>
      <c r="L51" s="2799">
        <v>9.9000000000000005E-2</v>
      </c>
      <c r="M51" s="2799"/>
    </row>
    <row r="52" spans="2:13">
      <c r="C52" s="2798" t="s">
        <v>11</v>
      </c>
      <c r="D52" s="2798">
        <v>5360</v>
      </c>
      <c r="E52" s="2798">
        <v>910</v>
      </c>
      <c r="F52" s="2798">
        <v>380</v>
      </c>
      <c r="G52" s="2798">
        <v>520</v>
      </c>
      <c r="H52" s="2798">
        <v>7170</v>
      </c>
      <c r="I52" s="2798"/>
      <c r="J52" s="2798">
        <v>6270</v>
      </c>
      <c r="K52" s="2799"/>
      <c r="L52" s="2799">
        <v>0.14499999999999999</v>
      </c>
      <c r="M52" s="2799"/>
    </row>
    <row r="53" spans="2:13">
      <c r="C53" s="2798" t="s">
        <v>12</v>
      </c>
      <c r="D53" s="2798">
        <v>5880</v>
      </c>
      <c r="E53" s="2798">
        <v>710</v>
      </c>
      <c r="F53" s="2798">
        <v>290</v>
      </c>
      <c r="G53" s="2798">
        <v>950</v>
      </c>
      <c r="H53" s="2798">
        <v>7830</v>
      </c>
      <c r="I53" s="2798"/>
      <c r="J53" s="2798">
        <v>6590</v>
      </c>
      <c r="K53" s="2799"/>
      <c r="L53" s="2799">
        <v>0.108</v>
      </c>
      <c r="M53" s="2799"/>
    </row>
    <row r="54" spans="2:13">
      <c r="C54" s="2798" t="s">
        <v>13</v>
      </c>
      <c r="D54" s="2798">
        <v>800</v>
      </c>
      <c r="E54" s="2798">
        <v>110</v>
      </c>
      <c r="F54" s="2798">
        <v>30</v>
      </c>
      <c r="G54" s="2798">
        <v>100</v>
      </c>
      <c r="H54" s="2798">
        <v>1030</v>
      </c>
      <c r="I54" s="2798"/>
      <c r="J54" s="2798">
        <v>910</v>
      </c>
      <c r="K54" s="2799"/>
      <c r="L54" s="2799">
        <v>0.11899999999999999</v>
      </c>
      <c r="M54" s="2799"/>
    </row>
    <row r="55" spans="2:13" ht="13">
      <c r="C55" s="2800" t="s">
        <v>7</v>
      </c>
      <c r="D55" s="2798">
        <v>17120</v>
      </c>
      <c r="E55" s="2798">
        <v>2310</v>
      </c>
      <c r="F55" s="2798">
        <v>1080</v>
      </c>
      <c r="G55" s="2798">
        <v>2080</v>
      </c>
      <c r="H55" s="2798">
        <v>22590</v>
      </c>
      <c r="I55" s="2798"/>
      <c r="J55" s="2798">
        <v>19430</v>
      </c>
      <c r="K55" s="2799"/>
      <c r="L55" s="2799">
        <v>0.11899999999999999</v>
      </c>
      <c r="M55" s="2799"/>
    </row>
    <row r="56" spans="2:13">
      <c r="C56" s="2798"/>
      <c r="D56" s="2798"/>
      <c r="E56" s="2798"/>
      <c r="F56" s="2798"/>
      <c r="G56" s="2798"/>
      <c r="H56" s="2798"/>
      <c r="I56" s="2798"/>
      <c r="J56" s="2798"/>
      <c r="K56" s="2799"/>
      <c r="L56" s="2799"/>
      <c r="M56" s="2799"/>
    </row>
    <row r="57" spans="2:13" ht="13">
      <c r="B57" s="2797" t="s">
        <v>212</v>
      </c>
      <c r="C57" s="2798" t="s">
        <v>8</v>
      </c>
      <c r="D57" s="2798">
        <v>3350</v>
      </c>
      <c r="E57" s="2798">
        <v>450</v>
      </c>
      <c r="F57" s="2798">
        <v>120</v>
      </c>
      <c r="G57" s="2798">
        <v>770</v>
      </c>
      <c r="H57" s="2798">
        <v>4700</v>
      </c>
      <c r="I57" s="2798"/>
      <c r="J57" s="2798">
        <v>3810</v>
      </c>
      <c r="K57" s="2799"/>
      <c r="L57" s="2799">
        <v>0.11899999999999999</v>
      </c>
      <c r="M57" s="2799"/>
    </row>
    <row r="58" spans="2:13">
      <c r="C58" s="2798" t="s">
        <v>9</v>
      </c>
      <c r="D58" s="2798">
        <v>17910</v>
      </c>
      <c r="E58" s="2798">
        <v>4390</v>
      </c>
      <c r="F58" s="2798">
        <v>1210</v>
      </c>
      <c r="G58" s="2798">
        <v>4130</v>
      </c>
      <c r="H58" s="2798">
        <v>27640</v>
      </c>
      <c r="I58" s="2798"/>
      <c r="J58" s="2798">
        <v>22300</v>
      </c>
      <c r="K58" s="2799"/>
      <c r="L58" s="2799">
        <v>0.19700000000000001</v>
      </c>
      <c r="M58" s="2799"/>
    </row>
    <row r="59" spans="2:13">
      <c r="C59" s="2798" t="s">
        <v>10</v>
      </c>
      <c r="D59" s="2798">
        <v>17930</v>
      </c>
      <c r="E59" s="2798">
        <v>8540</v>
      </c>
      <c r="F59" s="2798">
        <v>1490</v>
      </c>
      <c r="G59" s="2798">
        <v>5970</v>
      </c>
      <c r="H59" s="2798">
        <v>33940</v>
      </c>
      <c r="I59" s="2798"/>
      <c r="J59" s="2798">
        <v>26470</v>
      </c>
      <c r="K59" s="2799"/>
      <c r="L59" s="2799">
        <v>0.32300000000000001</v>
      </c>
      <c r="M59" s="2799"/>
    </row>
    <row r="60" spans="2:13">
      <c r="C60" s="2798" t="s">
        <v>11</v>
      </c>
      <c r="D60" s="2798">
        <v>8260</v>
      </c>
      <c r="E60" s="2798">
        <v>9340</v>
      </c>
      <c r="F60" s="2798">
        <v>1190</v>
      </c>
      <c r="G60" s="2798">
        <v>2520</v>
      </c>
      <c r="H60" s="2798">
        <v>21300</v>
      </c>
      <c r="I60" s="2798"/>
      <c r="J60" s="2798">
        <v>17600</v>
      </c>
      <c r="K60" s="2799"/>
      <c r="L60" s="2799">
        <v>0.53</v>
      </c>
      <c r="M60" s="2799"/>
    </row>
    <row r="61" spans="2:13">
      <c r="C61" s="2798" t="s">
        <v>12</v>
      </c>
      <c r="D61" s="2798">
        <v>4740</v>
      </c>
      <c r="E61" s="2798">
        <v>5380</v>
      </c>
      <c r="F61" s="2798">
        <v>580</v>
      </c>
      <c r="G61" s="2798">
        <v>2020</v>
      </c>
      <c r="H61" s="2798">
        <v>12710</v>
      </c>
      <c r="I61" s="2798"/>
      <c r="J61" s="2798">
        <v>10110</v>
      </c>
      <c r="K61" s="2799"/>
      <c r="L61" s="2799">
        <v>0.53200000000000003</v>
      </c>
      <c r="M61" s="2799"/>
    </row>
    <row r="62" spans="2:13">
      <c r="C62" s="2798" t="s">
        <v>13</v>
      </c>
      <c r="D62" s="2798">
        <v>700</v>
      </c>
      <c r="E62" s="2798">
        <v>710</v>
      </c>
      <c r="F62" s="2798">
        <v>80</v>
      </c>
      <c r="G62" s="2798">
        <v>160</v>
      </c>
      <c r="H62" s="2798">
        <v>1650</v>
      </c>
      <c r="I62" s="2798"/>
      <c r="J62" s="2798">
        <v>1410</v>
      </c>
      <c r="K62" s="2799"/>
      <c r="L62" s="2799">
        <v>0.501</v>
      </c>
      <c r="M62" s="2799"/>
    </row>
    <row r="63" spans="2:13" ht="13">
      <c r="C63" s="2800" t="s">
        <v>7</v>
      </c>
      <c r="D63" s="2798">
        <v>52900</v>
      </c>
      <c r="E63" s="2798">
        <v>28800</v>
      </c>
      <c r="F63" s="2798">
        <v>4660</v>
      </c>
      <c r="G63" s="2798">
        <v>15570</v>
      </c>
      <c r="H63" s="2798">
        <v>101930</v>
      </c>
      <c r="I63" s="2798"/>
      <c r="J63" s="2798">
        <v>81700</v>
      </c>
      <c r="K63" s="2799"/>
      <c r="L63" s="2799">
        <v>0.35299999999999998</v>
      </c>
      <c r="M63" s="2799"/>
    </row>
    <row r="64" spans="2:13">
      <c r="C64" s="2798"/>
      <c r="D64" s="2798"/>
      <c r="E64" s="2798"/>
      <c r="F64" s="2798"/>
      <c r="G64" s="2798"/>
      <c r="H64" s="2798"/>
      <c r="I64" s="2798"/>
      <c r="J64" s="2798"/>
      <c r="K64" s="2799"/>
      <c r="L64" s="2799"/>
      <c r="M64" s="2799"/>
    </row>
    <row r="65" spans="2:13" ht="13">
      <c r="B65" s="2797" t="s">
        <v>552</v>
      </c>
      <c r="C65" s="2798" t="s">
        <v>8</v>
      </c>
      <c r="D65" s="2798">
        <v>140</v>
      </c>
      <c r="E65" s="2798">
        <v>20</v>
      </c>
      <c r="F65" s="2798" t="s">
        <v>40</v>
      </c>
      <c r="G65" s="2798">
        <v>30</v>
      </c>
      <c r="H65" s="2798">
        <v>190</v>
      </c>
      <c r="I65" s="2798"/>
      <c r="J65" s="2798">
        <v>160</v>
      </c>
      <c r="K65" s="2799"/>
      <c r="L65" s="2799">
        <v>9.6000000000000002E-2</v>
      </c>
      <c r="M65" s="2799"/>
    </row>
    <row r="66" spans="2:13">
      <c r="C66" s="2798" t="s">
        <v>9</v>
      </c>
      <c r="D66" s="2798">
        <v>2660</v>
      </c>
      <c r="E66" s="2798">
        <v>180</v>
      </c>
      <c r="F66" s="2798">
        <v>260</v>
      </c>
      <c r="G66" s="2798">
        <v>280</v>
      </c>
      <c r="H66" s="2798">
        <v>3380</v>
      </c>
      <c r="I66" s="2798"/>
      <c r="J66" s="2798">
        <v>2840</v>
      </c>
      <c r="K66" s="2799"/>
      <c r="L66" s="2799">
        <v>6.2E-2</v>
      </c>
      <c r="M66" s="2799"/>
    </row>
    <row r="67" spans="2:13">
      <c r="C67" s="2798" t="s">
        <v>10</v>
      </c>
      <c r="D67" s="2798">
        <v>7750</v>
      </c>
      <c r="E67" s="2798">
        <v>630</v>
      </c>
      <c r="F67" s="2798">
        <v>650</v>
      </c>
      <c r="G67" s="2798">
        <v>760</v>
      </c>
      <c r="H67" s="2798">
        <v>9790</v>
      </c>
      <c r="I67" s="2798"/>
      <c r="J67" s="2798">
        <v>8380</v>
      </c>
      <c r="K67" s="2799"/>
      <c r="L67" s="2799">
        <v>7.5999999999999998E-2</v>
      </c>
      <c r="M67" s="2799"/>
    </row>
    <row r="68" spans="2:13">
      <c r="C68" s="2798" t="s">
        <v>11</v>
      </c>
      <c r="D68" s="2798">
        <v>9840</v>
      </c>
      <c r="E68" s="2798">
        <v>1150</v>
      </c>
      <c r="F68" s="2798">
        <v>750</v>
      </c>
      <c r="G68" s="2798">
        <v>1010</v>
      </c>
      <c r="H68" s="2798">
        <v>12740</v>
      </c>
      <c r="I68" s="2798"/>
      <c r="J68" s="2798">
        <v>10980</v>
      </c>
      <c r="K68" s="2799"/>
      <c r="L68" s="2799">
        <v>0.104</v>
      </c>
      <c r="M68" s="2799"/>
    </row>
    <row r="69" spans="2:13">
      <c r="C69" s="2798" t="s">
        <v>12</v>
      </c>
      <c r="D69" s="2798">
        <v>10490</v>
      </c>
      <c r="E69" s="2798">
        <v>1110</v>
      </c>
      <c r="F69" s="2798">
        <v>560</v>
      </c>
      <c r="G69" s="2798">
        <v>2000</v>
      </c>
      <c r="H69" s="2798">
        <v>14160</v>
      </c>
      <c r="I69" s="2798"/>
      <c r="J69" s="2798">
        <v>11600</v>
      </c>
      <c r="K69" s="2799"/>
      <c r="L69" s="2799">
        <v>9.6000000000000002E-2</v>
      </c>
      <c r="M69" s="2799"/>
    </row>
    <row r="70" spans="2:13">
      <c r="C70" s="2798" t="s">
        <v>13</v>
      </c>
      <c r="D70" s="2798">
        <v>1180</v>
      </c>
      <c r="E70" s="2798">
        <v>130</v>
      </c>
      <c r="F70" s="2798">
        <v>50</v>
      </c>
      <c r="G70" s="2798">
        <v>160</v>
      </c>
      <c r="H70" s="2798">
        <v>1520</v>
      </c>
      <c r="I70" s="2798"/>
      <c r="J70" s="2798">
        <v>1310</v>
      </c>
      <c r="K70" s="2799"/>
      <c r="L70" s="2799">
        <v>0.1</v>
      </c>
      <c r="M70" s="2799"/>
    </row>
    <row r="71" spans="2:13" ht="13">
      <c r="C71" s="2800" t="s">
        <v>7</v>
      </c>
      <c r="D71" s="2798">
        <v>32060</v>
      </c>
      <c r="E71" s="2798">
        <v>3210</v>
      </c>
      <c r="F71" s="2798">
        <v>2270</v>
      </c>
      <c r="G71" s="2798">
        <v>4230</v>
      </c>
      <c r="H71" s="2798">
        <v>41770</v>
      </c>
      <c r="I71" s="2798"/>
      <c r="J71" s="2798">
        <v>35270</v>
      </c>
      <c r="K71" s="2799"/>
      <c r="L71" s="2799">
        <v>9.0999999999999998E-2</v>
      </c>
      <c r="M71" s="2799"/>
    </row>
    <row r="72" spans="2:13">
      <c r="C72" s="2798"/>
      <c r="D72" s="2798"/>
      <c r="E72" s="2798"/>
      <c r="F72" s="2798"/>
      <c r="G72" s="2798"/>
      <c r="H72" s="2798"/>
      <c r="I72" s="2798"/>
      <c r="J72" s="2798"/>
      <c r="K72" s="2799"/>
      <c r="L72" s="2799"/>
      <c r="M72" s="2799"/>
    </row>
    <row r="73" spans="2:13" ht="13">
      <c r="B73" s="2797" t="s">
        <v>553</v>
      </c>
      <c r="C73" s="2798" t="s">
        <v>8</v>
      </c>
      <c r="D73" s="2798">
        <v>270</v>
      </c>
      <c r="E73" s="2798">
        <v>20</v>
      </c>
      <c r="F73" s="2798">
        <v>10</v>
      </c>
      <c r="G73" s="2798">
        <v>50</v>
      </c>
      <c r="H73" s="2798">
        <v>340</v>
      </c>
      <c r="I73" s="2798"/>
      <c r="J73" s="2798">
        <v>290</v>
      </c>
      <c r="K73" s="2799"/>
      <c r="L73" s="2799">
        <v>5.8999999999999997E-2</v>
      </c>
      <c r="M73" s="2799"/>
    </row>
    <row r="74" spans="2:13">
      <c r="C74" s="2798" t="s">
        <v>9</v>
      </c>
      <c r="D74" s="2798">
        <v>5120</v>
      </c>
      <c r="E74" s="2798">
        <v>230</v>
      </c>
      <c r="F74" s="2798">
        <v>420</v>
      </c>
      <c r="G74" s="2798">
        <v>430</v>
      </c>
      <c r="H74" s="2798">
        <v>6200</v>
      </c>
      <c r="I74" s="2798"/>
      <c r="J74" s="2798">
        <v>5340</v>
      </c>
      <c r="K74" s="2799"/>
      <c r="L74" s="2799">
        <v>4.2000000000000003E-2</v>
      </c>
      <c r="M74" s="2799"/>
    </row>
    <row r="75" spans="2:13">
      <c r="C75" s="2798" t="s">
        <v>10</v>
      </c>
      <c r="D75" s="2798">
        <v>12930</v>
      </c>
      <c r="E75" s="2798">
        <v>920</v>
      </c>
      <c r="F75" s="2798">
        <v>1050</v>
      </c>
      <c r="G75" s="2798">
        <v>1270</v>
      </c>
      <c r="H75" s="2798">
        <v>16170</v>
      </c>
      <c r="I75" s="2798"/>
      <c r="J75" s="2798">
        <v>13850</v>
      </c>
      <c r="K75" s="2799"/>
      <c r="L75" s="2799">
        <v>6.7000000000000004E-2</v>
      </c>
      <c r="M75" s="2799"/>
    </row>
    <row r="76" spans="2:13">
      <c r="C76" s="2798" t="s">
        <v>11</v>
      </c>
      <c r="D76" s="2798">
        <v>8630</v>
      </c>
      <c r="E76" s="2798">
        <v>500</v>
      </c>
      <c r="F76" s="2798">
        <v>470</v>
      </c>
      <c r="G76" s="2798">
        <v>970</v>
      </c>
      <c r="H76" s="2798">
        <v>10580</v>
      </c>
      <c r="I76" s="2798"/>
      <c r="J76" s="2798">
        <v>9140</v>
      </c>
      <c r="K76" s="2799"/>
      <c r="L76" s="2799">
        <v>5.5E-2</v>
      </c>
      <c r="M76" s="2799"/>
    </row>
    <row r="77" spans="2:13">
      <c r="C77" s="2798" t="s">
        <v>12</v>
      </c>
      <c r="D77" s="2798">
        <v>7380</v>
      </c>
      <c r="E77" s="2798">
        <v>380</v>
      </c>
      <c r="F77" s="2798">
        <v>360</v>
      </c>
      <c r="G77" s="2798">
        <v>1290</v>
      </c>
      <c r="H77" s="2798">
        <v>9400</v>
      </c>
      <c r="I77" s="2798"/>
      <c r="J77" s="2798">
        <v>7750</v>
      </c>
      <c r="K77" s="2799"/>
      <c r="L77" s="2799">
        <v>4.8000000000000001E-2</v>
      </c>
      <c r="M77" s="2799"/>
    </row>
    <row r="78" spans="2:13">
      <c r="C78" s="2798" t="s">
        <v>13</v>
      </c>
      <c r="D78" s="2798">
        <v>2070</v>
      </c>
      <c r="E78" s="2798">
        <v>110</v>
      </c>
      <c r="F78" s="2798">
        <v>150</v>
      </c>
      <c r="G78" s="2798">
        <v>170</v>
      </c>
      <c r="H78" s="2798">
        <v>2500</v>
      </c>
      <c r="I78" s="2798"/>
      <c r="J78" s="2798">
        <v>2180</v>
      </c>
      <c r="K78" s="2799"/>
      <c r="L78" s="2799">
        <v>5.0999999999999997E-2</v>
      </c>
      <c r="M78" s="2799"/>
    </row>
    <row r="79" spans="2:13" ht="13">
      <c r="C79" s="2800" t="s">
        <v>7</v>
      </c>
      <c r="D79" s="2798">
        <v>36390</v>
      </c>
      <c r="E79" s="2798">
        <v>2160</v>
      </c>
      <c r="F79" s="2798">
        <v>2460</v>
      </c>
      <c r="G79" s="2798">
        <v>4180</v>
      </c>
      <c r="H79" s="2798">
        <v>45180</v>
      </c>
      <c r="I79" s="2798"/>
      <c r="J79" s="2798">
        <v>38550</v>
      </c>
      <c r="K79" s="2799"/>
      <c r="L79" s="2799">
        <v>5.6000000000000001E-2</v>
      </c>
      <c r="M79" s="2799"/>
    </row>
    <row r="80" spans="2:13">
      <c r="C80" s="2798"/>
      <c r="D80" s="2798"/>
      <c r="E80" s="2798"/>
      <c r="F80" s="2798"/>
      <c r="G80" s="2798"/>
      <c r="H80" s="2798"/>
      <c r="I80" s="2798"/>
      <c r="J80" s="2798"/>
      <c r="K80" s="2799"/>
      <c r="L80" s="2799"/>
      <c r="M80" s="2799"/>
    </row>
    <row r="81" spans="2:13" ht="13">
      <c r="B81" s="2797" t="s">
        <v>214</v>
      </c>
      <c r="C81" s="2798" t="s">
        <v>8</v>
      </c>
      <c r="D81" s="2798">
        <v>260</v>
      </c>
      <c r="E81" s="2798">
        <v>10</v>
      </c>
      <c r="F81" s="2798">
        <v>10</v>
      </c>
      <c r="G81" s="2798">
        <v>20</v>
      </c>
      <c r="H81" s="2798">
        <v>300</v>
      </c>
      <c r="I81" s="2798"/>
      <c r="J81" s="2798">
        <v>270</v>
      </c>
      <c r="K81" s="2799"/>
      <c r="L81" s="2799">
        <v>2.5999999999999999E-2</v>
      </c>
      <c r="M81" s="2799"/>
    </row>
    <row r="82" spans="2:13">
      <c r="C82" s="2798" t="s">
        <v>9</v>
      </c>
      <c r="D82" s="2798">
        <v>2670</v>
      </c>
      <c r="E82" s="2798">
        <v>110</v>
      </c>
      <c r="F82" s="2798">
        <v>100</v>
      </c>
      <c r="G82" s="2798">
        <v>340</v>
      </c>
      <c r="H82" s="2798">
        <v>3220</v>
      </c>
      <c r="I82" s="2798"/>
      <c r="J82" s="2798">
        <v>2780</v>
      </c>
      <c r="K82" s="2799"/>
      <c r="L82" s="2799">
        <v>3.7999999999999999E-2</v>
      </c>
      <c r="M82" s="2799"/>
    </row>
    <row r="83" spans="2:13">
      <c r="C83" s="2798" t="s">
        <v>10</v>
      </c>
      <c r="D83" s="2798">
        <v>7540</v>
      </c>
      <c r="E83" s="2798">
        <v>270</v>
      </c>
      <c r="F83" s="2798">
        <v>370</v>
      </c>
      <c r="G83" s="2798">
        <v>940</v>
      </c>
      <c r="H83" s="2798">
        <v>9120</v>
      </c>
      <c r="I83" s="2798"/>
      <c r="J83" s="2798">
        <v>7820</v>
      </c>
      <c r="K83" s="2799"/>
      <c r="L83" s="2799">
        <v>3.5000000000000003E-2</v>
      </c>
      <c r="M83" s="2799"/>
    </row>
    <row r="84" spans="2:13">
      <c r="C84" s="2798" t="s">
        <v>11</v>
      </c>
      <c r="D84" s="2798">
        <v>7680</v>
      </c>
      <c r="E84" s="2798">
        <v>340</v>
      </c>
      <c r="F84" s="2798">
        <v>340</v>
      </c>
      <c r="G84" s="2798">
        <v>1060</v>
      </c>
      <c r="H84" s="2798">
        <v>9420</v>
      </c>
      <c r="I84" s="2798"/>
      <c r="J84" s="2798">
        <v>8020</v>
      </c>
      <c r="K84" s="2799"/>
      <c r="L84" s="2799">
        <v>4.2000000000000003E-2</v>
      </c>
      <c r="M84" s="2799"/>
    </row>
    <row r="85" spans="2:13">
      <c r="C85" s="2798" t="s">
        <v>12</v>
      </c>
      <c r="D85" s="2798">
        <v>10140</v>
      </c>
      <c r="E85" s="2798">
        <v>400</v>
      </c>
      <c r="F85" s="2798">
        <v>410</v>
      </c>
      <c r="G85" s="2798">
        <v>1980</v>
      </c>
      <c r="H85" s="2798">
        <v>12930</v>
      </c>
      <c r="I85" s="2798"/>
      <c r="J85" s="2798">
        <v>10540</v>
      </c>
      <c r="K85" s="2799"/>
      <c r="L85" s="2799">
        <v>3.7999999999999999E-2</v>
      </c>
      <c r="M85" s="2799"/>
    </row>
    <row r="86" spans="2:13">
      <c r="C86" s="2798" t="s">
        <v>13</v>
      </c>
      <c r="D86" s="2798">
        <v>910</v>
      </c>
      <c r="E86" s="2798">
        <v>40</v>
      </c>
      <c r="F86" s="2798">
        <v>20</v>
      </c>
      <c r="G86" s="2798">
        <v>140</v>
      </c>
      <c r="H86" s="2798">
        <v>1100</v>
      </c>
      <c r="I86" s="2798"/>
      <c r="J86" s="2798">
        <v>950</v>
      </c>
      <c r="K86" s="2799"/>
      <c r="L86" s="2799">
        <v>4.4999999999999998E-2</v>
      </c>
      <c r="M86" s="2799"/>
    </row>
    <row r="87" spans="2:13" ht="13">
      <c r="C87" s="2800" t="s">
        <v>7</v>
      </c>
      <c r="D87" s="2798">
        <v>29200</v>
      </c>
      <c r="E87" s="2798">
        <v>1160</v>
      </c>
      <c r="F87" s="2798">
        <v>1250</v>
      </c>
      <c r="G87" s="2798">
        <v>4470</v>
      </c>
      <c r="H87" s="2798">
        <v>36090</v>
      </c>
      <c r="I87" s="2798"/>
      <c r="J87" s="2798">
        <v>30370</v>
      </c>
      <c r="K87" s="2799"/>
      <c r="L87" s="2799">
        <v>3.7999999999999999E-2</v>
      </c>
      <c r="M87" s="2799"/>
    </row>
    <row r="88" spans="2:13">
      <c r="C88" s="2798"/>
      <c r="D88" s="2798"/>
      <c r="E88" s="2798"/>
      <c r="F88" s="2798"/>
      <c r="G88" s="2798"/>
      <c r="H88" s="2798"/>
      <c r="I88" s="2798"/>
      <c r="J88" s="2798"/>
      <c r="K88" s="2799"/>
      <c r="L88" s="2799"/>
      <c r="M88" s="2799"/>
    </row>
    <row r="89" spans="2:13" ht="13">
      <c r="B89" s="2797" t="s">
        <v>215</v>
      </c>
      <c r="C89" s="2798" t="s">
        <v>8</v>
      </c>
      <c r="D89" s="2798">
        <v>260</v>
      </c>
      <c r="E89" s="2798">
        <v>10</v>
      </c>
      <c r="F89" s="2798">
        <v>10</v>
      </c>
      <c r="G89" s="2798">
        <v>60</v>
      </c>
      <c r="H89" s="2798">
        <v>330</v>
      </c>
      <c r="I89" s="2798"/>
      <c r="J89" s="2798">
        <v>270</v>
      </c>
      <c r="K89" s="2799"/>
      <c r="L89" s="2799">
        <v>3.4000000000000002E-2</v>
      </c>
      <c r="M89" s="2799"/>
    </row>
    <row r="90" spans="2:13">
      <c r="C90" s="2798" t="s">
        <v>9</v>
      </c>
      <c r="D90" s="2798">
        <v>3680</v>
      </c>
      <c r="E90" s="2798">
        <v>120</v>
      </c>
      <c r="F90" s="2798">
        <v>130</v>
      </c>
      <c r="G90" s="2798">
        <v>720</v>
      </c>
      <c r="H90" s="2798">
        <v>4650</v>
      </c>
      <c r="I90" s="2798"/>
      <c r="J90" s="2798">
        <v>3790</v>
      </c>
      <c r="K90" s="2799"/>
      <c r="L90" s="2799">
        <v>3.1E-2</v>
      </c>
      <c r="M90" s="2799"/>
    </row>
    <row r="91" spans="2:13">
      <c r="C91" s="2798" t="s">
        <v>10</v>
      </c>
      <c r="D91" s="2798">
        <v>9430</v>
      </c>
      <c r="E91" s="2798">
        <v>330</v>
      </c>
      <c r="F91" s="2798">
        <v>390</v>
      </c>
      <c r="G91" s="2798">
        <v>1960</v>
      </c>
      <c r="H91" s="2798">
        <v>12100</v>
      </c>
      <c r="I91" s="2798"/>
      <c r="J91" s="2798">
        <v>9750</v>
      </c>
      <c r="K91" s="2799"/>
      <c r="L91" s="2799">
        <v>3.3000000000000002E-2</v>
      </c>
      <c r="M91" s="2799"/>
    </row>
    <row r="92" spans="2:13">
      <c r="C92" s="2798" t="s">
        <v>11</v>
      </c>
      <c r="D92" s="2798">
        <v>9960</v>
      </c>
      <c r="E92" s="2798">
        <v>300</v>
      </c>
      <c r="F92" s="2798">
        <v>560</v>
      </c>
      <c r="G92" s="2798">
        <v>2740</v>
      </c>
      <c r="H92" s="2798">
        <v>13560</v>
      </c>
      <c r="I92" s="2798"/>
      <c r="J92" s="2798">
        <v>10260</v>
      </c>
      <c r="K92" s="2799"/>
      <c r="L92" s="2799">
        <v>2.9000000000000001E-2</v>
      </c>
      <c r="M92" s="2799"/>
    </row>
    <row r="93" spans="2:13">
      <c r="C93" s="2798" t="s">
        <v>12</v>
      </c>
      <c r="D93" s="2798">
        <v>11260</v>
      </c>
      <c r="E93" s="2798">
        <v>390</v>
      </c>
      <c r="F93" s="2798">
        <v>550</v>
      </c>
      <c r="G93" s="2798">
        <v>4650</v>
      </c>
      <c r="H93" s="2798">
        <v>16850</v>
      </c>
      <c r="I93" s="2798"/>
      <c r="J93" s="2798">
        <v>11650</v>
      </c>
      <c r="K93" s="2799"/>
      <c r="L93" s="2799">
        <v>3.4000000000000002E-2</v>
      </c>
      <c r="M93" s="2799"/>
    </row>
    <row r="94" spans="2:13">
      <c r="C94" s="2798" t="s">
        <v>13</v>
      </c>
      <c r="D94" s="2798">
        <v>100</v>
      </c>
      <c r="E94" s="2798" t="s">
        <v>40</v>
      </c>
      <c r="F94" s="2798" t="s">
        <v>40</v>
      </c>
      <c r="G94" s="2798">
        <v>10</v>
      </c>
      <c r="H94" s="2798">
        <v>120</v>
      </c>
      <c r="I94" s="2798"/>
      <c r="J94" s="2798">
        <v>100</v>
      </c>
      <c r="K94" s="2799"/>
      <c r="L94" s="2799" t="s">
        <v>40</v>
      </c>
      <c r="M94" s="2799"/>
    </row>
    <row r="95" spans="2:13" ht="13">
      <c r="C95" s="2800" t="s">
        <v>7</v>
      </c>
      <c r="D95" s="2798">
        <v>34670</v>
      </c>
      <c r="E95" s="2798">
        <v>1150</v>
      </c>
      <c r="F95" s="2798">
        <v>1640</v>
      </c>
      <c r="G95" s="2798">
        <v>10140</v>
      </c>
      <c r="H95" s="2798">
        <v>47590</v>
      </c>
      <c r="I95" s="2798"/>
      <c r="J95" s="2798">
        <v>35820</v>
      </c>
      <c r="K95" s="2799"/>
      <c r="L95" s="2799">
        <v>3.2000000000000001E-2</v>
      </c>
      <c r="M95" s="2799"/>
    </row>
    <row r="96" spans="2:13">
      <c r="C96" s="2798"/>
      <c r="D96" s="2798"/>
      <c r="E96" s="2798"/>
      <c r="F96" s="2798"/>
      <c r="G96" s="2798"/>
      <c r="H96" s="2798"/>
      <c r="I96" s="2798"/>
      <c r="J96" s="2798"/>
      <c r="K96" s="2799"/>
      <c r="L96" s="2799"/>
      <c r="M96" s="2799"/>
    </row>
    <row r="97" spans="2:13" ht="13">
      <c r="B97" s="2797" t="s">
        <v>216</v>
      </c>
      <c r="C97" s="2798" t="s">
        <v>8</v>
      </c>
      <c r="D97" s="2798">
        <v>10</v>
      </c>
      <c r="E97" s="2798">
        <v>0</v>
      </c>
      <c r="F97" s="2798" t="s">
        <v>40</v>
      </c>
      <c r="G97" s="2798" t="s">
        <v>40</v>
      </c>
      <c r="H97" s="2798">
        <v>20</v>
      </c>
      <c r="I97" s="2798"/>
      <c r="J97" s="2798">
        <v>10</v>
      </c>
      <c r="K97" s="2799"/>
      <c r="L97" s="2799">
        <v>0</v>
      </c>
      <c r="M97" s="2799"/>
    </row>
    <row r="98" spans="2:13">
      <c r="C98" s="2798" t="s">
        <v>9</v>
      </c>
      <c r="D98" s="2798">
        <v>200</v>
      </c>
      <c r="E98" s="2798" t="s">
        <v>40</v>
      </c>
      <c r="F98" s="2798" t="s">
        <v>40</v>
      </c>
      <c r="G98" s="2798">
        <v>30</v>
      </c>
      <c r="H98" s="2798">
        <v>240</v>
      </c>
      <c r="I98" s="2798"/>
      <c r="J98" s="2798">
        <v>210</v>
      </c>
      <c r="K98" s="2799"/>
      <c r="L98" s="2799" t="s">
        <v>40</v>
      </c>
      <c r="M98" s="2799"/>
    </row>
    <row r="99" spans="2:13">
      <c r="C99" s="2798" t="s">
        <v>10</v>
      </c>
      <c r="D99" s="2798">
        <v>750</v>
      </c>
      <c r="E99" s="2798">
        <v>10</v>
      </c>
      <c r="F99" s="2798">
        <v>30</v>
      </c>
      <c r="G99" s="2798">
        <v>110</v>
      </c>
      <c r="H99" s="2798">
        <v>900</v>
      </c>
      <c r="I99" s="2798"/>
      <c r="J99" s="2798">
        <v>760</v>
      </c>
      <c r="K99" s="2799"/>
      <c r="L99" s="2799">
        <v>1.2999999999999999E-2</v>
      </c>
      <c r="M99" s="2799"/>
    </row>
    <row r="100" spans="2:13">
      <c r="C100" s="2798" t="s">
        <v>11</v>
      </c>
      <c r="D100" s="2798">
        <v>780</v>
      </c>
      <c r="E100" s="2798">
        <v>10</v>
      </c>
      <c r="F100" s="2798">
        <v>30</v>
      </c>
      <c r="G100" s="2798">
        <v>160</v>
      </c>
      <c r="H100" s="2798">
        <v>980</v>
      </c>
      <c r="I100" s="2798"/>
      <c r="J100" s="2798">
        <v>790</v>
      </c>
      <c r="K100" s="2799"/>
      <c r="L100" s="2799">
        <v>1.4999999999999999E-2</v>
      </c>
      <c r="M100" s="2799"/>
    </row>
    <row r="101" spans="2:13">
      <c r="C101" s="2798" t="s">
        <v>12</v>
      </c>
      <c r="D101" s="2798">
        <v>1300</v>
      </c>
      <c r="E101" s="2798">
        <v>10</v>
      </c>
      <c r="F101" s="2798">
        <v>40</v>
      </c>
      <c r="G101" s="2798">
        <v>340</v>
      </c>
      <c r="H101" s="2798">
        <v>1690</v>
      </c>
      <c r="I101" s="2798"/>
      <c r="J101" s="2798">
        <v>1310</v>
      </c>
      <c r="K101" s="2799"/>
      <c r="L101" s="2799">
        <v>0.01</v>
      </c>
      <c r="M101" s="2799"/>
    </row>
    <row r="102" spans="2:13">
      <c r="C102" s="2798" t="s">
        <v>13</v>
      </c>
      <c r="D102" s="2798" t="s">
        <v>40</v>
      </c>
      <c r="E102" s="2798">
        <v>0</v>
      </c>
      <c r="F102" s="2798">
        <v>0</v>
      </c>
      <c r="G102" s="2798">
        <v>0</v>
      </c>
      <c r="H102" s="2798" t="s">
        <v>40</v>
      </c>
      <c r="I102" s="2798"/>
      <c r="J102" s="2798" t="s">
        <v>40</v>
      </c>
      <c r="K102" s="2799"/>
      <c r="L102" s="2799">
        <v>0</v>
      </c>
      <c r="M102" s="2799"/>
    </row>
    <row r="103" spans="2:13" ht="13">
      <c r="C103" s="2800" t="s">
        <v>7</v>
      </c>
      <c r="D103" s="2798">
        <v>3040</v>
      </c>
      <c r="E103" s="2798">
        <v>40</v>
      </c>
      <c r="F103" s="2798">
        <v>100</v>
      </c>
      <c r="G103" s="2798">
        <v>650</v>
      </c>
      <c r="H103" s="2798">
        <v>3820</v>
      </c>
      <c r="I103" s="2798"/>
      <c r="J103" s="2798">
        <v>3070</v>
      </c>
      <c r="K103" s="2799"/>
      <c r="L103" s="2799">
        <v>1.2E-2</v>
      </c>
      <c r="M103" s="2799"/>
    </row>
    <row r="104" spans="2:13">
      <c r="C104" s="2798"/>
      <c r="D104" s="2798"/>
      <c r="E104" s="2798"/>
      <c r="F104" s="2798"/>
      <c r="G104" s="2798"/>
      <c r="H104" s="2798"/>
      <c r="I104" s="2798"/>
      <c r="J104" s="2798"/>
      <c r="K104" s="2799"/>
      <c r="L104" s="2799"/>
      <c r="M104" s="2799"/>
    </row>
    <row r="105" spans="2:13" ht="13">
      <c r="B105" s="2797" t="s">
        <v>217</v>
      </c>
      <c r="C105" s="2798" t="s">
        <v>8</v>
      </c>
      <c r="D105" s="2798">
        <v>220</v>
      </c>
      <c r="E105" s="2798">
        <v>20</v>
      </c>
      <c r="F105" s="2798">
        <v>10</v>
      </c>
      <c r="G105" s="2798">
        <v>30</v>
      </c>
      <c r="H105" s="2798">
        <v>290</v>
      </c>
      <c r="I105" s="2798"/>
      <c r="J105" s="2798">
        <v>240</v>
      </c>
      <c r="K105" s="2799"/>
      <c r="L105" s="2799">
        <v>7.3999999999999996E-2</v>
      </c>
      <c r="M105" s="2799"/>
    </row>
    <row r="106" spans="2:13">
      <c r="C106" s="2798" t="s">
        <v>9</v>
      </c>
      <c r="D106" s="2798">
        <v>920</v>
      </c>
      <c r="E106" s="2798">
        <v>120</v>
      </c>
      <c r="F106" s="2798">
        <v>60</v>
      </c>
      <c r="G106" s="2798">
        <v>240</v>
      </c>
      <c r="H106" s="2798">
        <v>1340</v>
      </c>
      <c r="I106" s="2798"/>
      <c r="J106" s="2798">
        <v>1040</v>
      </c>
      <c r="K106" s="2799"/>
      <c r="L106" s="2799">
        <v>0.113</v>
      </c>
      <c r="M106" s="2799"/>
    </row>
    <row r="107" spans="2:13">
      <c r="C107" s="2798" t="s">
        <v>10</v>
      </c>
      <c r="D107" s="2798">
        <v>1070</v>
      </c>
      <c r="E107" s="2798">
        <v>130</v>
      </c>
      <c r="F107" s="2798">
        <v>80</v>
      </c>
      <c r="G107" s="2798">
        <v>270</v>
      </c>
      <c r="H107" s="2798">
        <v>1550</v>
      </c>
      <c r="I107" s="2798"/>
      <c r="J107" s="2798">
        <v>1200</v>
      </c>
      <c r="K107" s="2799"/>
      <c r="L107" s="2799">
        <v>0.109</v>
      </c>
      <c r="M107" s="2799"/>
    </row>
    <row r="108" spans="2:13">
      <c r="C108" s="2798" t="s">
        <v>11</v>
      </c>
      <c r="D108" s="2798">
        <v>190</v>
      </c>
      <c r="E108" s="2798">
        <v>50</v>
      </c>
      <c r="F108" s="2798">
        <v>30</v>
      </c>
      <c r="G108" s="2798">
        <v>10</v>
      </c>
      <c r="H108" s="2798">
        <v>280</v>
      </c>
      <c r="I108" s="2798"/>
      <c r="J108" s="2798">
        <v>240</v>
      </c>
      <c r="K108" s="2799"/>
      <c r="L108" s="2799">
        <v>0.188</v>
      </c>
      <c r="M108" s="2799"/>
    </row>
    <row r="109" spans="2:13">
      <c r="C109" s="2798" t="s">
        <v>12</v>
      </c>
      <c r="D109" s="2798">
        <v>40</v>
      </c>
      <c r="E109" s="2798">
        <v>10</v>
      </c>
      <c r="F109" s="2798" t="s">
        <v>40</v>
      </c>
      <c r="G109" s="2798" t="s">
        <v>40</v>
      </c>
      <c r="H109" s="2798">
        <v>50</v>
      </c>
      <c r="I109" s="2798"/>
      <c r="J109" s="2798">
        <v>50</v>
      </c>
      <c r="K109" s="2799"/>
      <c r="L109" s="2799">
        <v>0.224</v>
      </c>
      <c r="M109" s="2799"/>
    </row>
    <row r="110" spans="2:13">
      <c r="C110" s="2798" t="s">
        <v>13</v>
      </c>
      <c r="D110" s="2798">
        <v>180</v>
      </c>
      <c r="E110" s="2798">
        <v>50</v>
      </c>
      <c r="F110" s="2798">
        <v>20</v>
      </c>
      <c r="G110" s="2798">
        <v>10</v>
      </c>
      <c r="H110" s="2798">
        <v>260</v>
      </c>
      <c r="I110" s="2798"/>
      <c r="J110" s="2798">
        <v>220</v>
      </c>
      <c r="K110" s="2799"/>
      <c r="L110" s="2799">
        <v>0.215</v>
      </c>
      <c r="M110" s="2799"/>
    </row>
    <row r="111" spans="2:13" ht="13">
      <c r="C111" s="2800" t="s">
        <v>7</v>
      </c>
      <c r="D111" s="2798">
        <v>2620</v>
      </c>
      <c r="E111" s="2798">
        <v>370</v>
      </c>
      <c r="F111" s="2798">
        <v>200</v>
      </c>
      <c r="G111" s="2798">
        <v>570</v>
      </c>
      <c r="H111" s="2798">
        <v>3750</v>
      </c>
      <c r="I111" s="2798"/>
      <c r="J111" s="2798">
        <v>2990</v>
      </c>
      <c r="K111" s="2799"/>
      <c r="L111" s="2799">
        <v>0.124</v>
      </c>
      <c r="M111" s="2799"/>
    </row>
    <row r="112" spans="2:13">
      <c r="C112" s="2798"/>
      <c r="D112" s="2798"/>
      <c r="E112" s="2798"/>
      <c r="F112" s="2798"/>
      <c r="G112" s="2798"/>
      <c r="H112" s="2798"/>
      <c r="I112" s="2798"/>
      <c r="J112" s="2798"/>
      <c r="K112" s="2799"/>
      <c r="L112" s="2799"/>
      <c r="M112" s="2799"/>
    </row>
    <row r="113" spans="2:13" ht="13">
      <c r="B113" s="2797" t="s">
        <v>13</v>
      </c>
      <c r="C113" s="2798" t="s">
        <v>8</v>
      </c>
      <c r="D113" s="2798">
        <v>10</v>
      </c>
      <c r="E113" s="2798" t="s">
        <v>40</v>
      </c>
      <c r="F113" s="2798" t="s">
        <v>40</v>
      </c>
      <c r="G113" s="2798">
        <v>20</v>
      </c>
      <c r="H113" s="2798">
        <v>30</v>
      </c>
      <c r="I113" s="2798"/>
      <c r="J113" s="2798">
        <v>10</v>
      </c>
      <c r="K113" s="2799"/>
      <c r="L113" s="2799" t="s">
        <v>443</v>
      </c>
      <c r="M113" s="2799"/>
    </row>
    <row r="114" spans="2:13">
      <c r="C114" s="2798" t="s">
        <v>9</v>
      </c>
      <c r="D114" s="2798">
        <v>130</v>
      </c>
      <c r="E114" s="2798">
        <v>20</v>
      </c>
      <c r="F114" s="2798">
        <v>10</v>
      </c>
      <c r="G114" s="2798">
        <v>50</v>
      </c>
      <c r="H114" s="2798">
        <v>200</v>
      </c>
      <c r="I114" s="2798"/>
      <c r="J114" s="2798">
        <v>140</v>
      </c>
      <c r="K114" s="2799"/>
      <c r="L114" s="2799">
        <v>0.113</v>
      </c>
      <c r="M114" s="2799"/>
    </row>
    <row r="115" spans="2:13">
      <c r="C115" s="2798" t="s">
        <v>10</v>
      </c>
      <c r="D115" s="2798">
        <v>270</v>
      </c>
      <c r="E115" s="2798">
        <v>50</v>
      </c>
      <c r="F115" s="2798">
        <v>10</v>
      </c>
      <c r="G115" s="2798">
        <v>430</v>
      </c>
      <c r="H115" s="2798">
        <v>760</v>
      </c>
      <c r="I115" s="2798"/>
      <c r="J115" s="2798">
        <v>320</v>
      </c>
      <c r="K115" s="2799"/>
      <c r="L115" s="2799" t="s">
        <v>443</v>
      </c>
      <c r="M115" s="2799"/>
    </row>
    <row r="116" spans="2:13">
      <c r="C116" s="2798" t="s">
        <v>11</v>
      </c>
      <c r="D116" s="2798">
        <v>380</v>
      </c>
      <c r="E116" s="2798">
        <v>120</v>
      </c>
      <c r="F116" s="2798">
        <v>20</v>
      </c>
      <c r="G116" s="2798">
        <v>70</v>
      </c>
      <c r="H116" s="2798">
        <v>590</v>
      </c>
      <c r="I116" s="2798"/>
      <c r="J116" s="2798">
        <v>500</v>
      </c>
      <c r="K116" s="2799"/>
      <c r="L116" s="2799">
        <v>0.23100000000000001</v>
      </c>
      <c r="M116" s="2799"/>
    </row>
    <row r="117" spans="2:13">
      <c r="C117" s="2798" t="s">
        <v>12</v>
      </c>
      <c r="D117" s="2798">
        <v>120</v>
      </c>
      <c r="E117" s="2798">
        <v>80</v>
      </c>
      <c r="F117" s="2798">
        <v>10</v>
      </c>
      <c r="G117" s="2798">
        <v>30</v>
      </c>
      <c r="H117" s="2798">
        <v>240</v>
      </c>
      <c r="I117" s="2798"/>
      <c r="J117" s="2798">
        <v>210</v>
      </c>
      <c r="K117" s="2799"/>
      <c r="L117" s="2799">
        <v>0.4</v>
      </c>
      <c r="M117" s="2799"/>
    </row>
    <row r="118" spans="2:13">
      <c r="C118" s="2798" t="s">
        <v>13</v>
      </c>
      <c r="D118" s="2798">
        <v>60</v>
      </c>
      <c r="E118" s="2798" t="s">
        <v>40</v>
      </c>
      <c r="F118" s="2798">
        <v>10</v>
      </c>
      <c r="G118" s="2798">
        <v>1840</v>
      </c>
      <c r="H118" s="2798">
        <v>1910</v>
      </c>
      <c r="I118" s="2798"/>
      <c r="J118" s="2798">
        <v>60</v>
      </c>
      <c r="K118" s="2799"/>
      <c r="L118" s="2799" t="s">
        <v>443</v>
      </c>
      <c r="M118" s="2799"/>
    </row>
    <row r="119" spans="2:13" ht="13">
      <c r="C119" s="2800" t="s">
        <v>7</v>
      </c>
      <c r="D119" s="2798">
        <v>970</v>
      </c>
      <c r="E119" s="2798">
        <v>270</v>
      </c>
      <c r="F119" s="2798">
        <v>60</v>
      </c>
      <c r="G119" s="2798">
        <v>2440</v>
      </c>
      <c r="H119" s="2798">
        <v>3730</v>
      </c>
      <c r="I119" s="2798"/>
      <c r="J119" s="2798">
        <v>1240</v>
      </c>
      <c r="K119" s="2799"/>
      <c r="L119" s="2799" t="s">
        <v>443</v>
      </c>
      <c r="M119" s="2799"/>
    </row>
    <row r="120" spans="2:13" ht="13">
      <c r="C120" s="2800"/>
      <c r="D120" s="2798"/>
      <c r="E120" s="2798"/>
      <c r="F120" s="2798"/>
      <c r="G120" s="2798"/>
      <c r="H120" s="2798"/>
      <c r="I120" s="2798"/>
      <c r="J120" s="2798"/>
      <c r="K120" s="2799"/>
      <c r="L120" s="2799"/>
      <c r="M120" s="2799"/>
    </row>
    <row r="121" spans="2:13" ht="13">
      <c r="B121" s="2797" t="s">
        <v>7</v>
      </c>
      <c r="C121" s="2798" t="s">
        <v>8</v>
      </c>
      <c r="D121" s="2798">
        <v>5320</v>
      </c>
      <c r="E121" s="2798">
        <v>630</v>
      </c>
      <c r="F121" s="2798">
        <v>190</v>
      </c>
      <c r="G121" s="2798">
        <v>1160</v>
      </c>
      <c r="H121" s="2798">
        <v>7290</v>
      </c>
      <c r="I121" s="2798"/>
      <c r="J121" s="2798">
        <v>5950</v>
      </c>
      <c r="K121" s="2799"/>
      <c r="L121" s="2799">
        <v>0.106</v>
      </c>
      <c r="M121" s="2799"/>
    </row>
    <row r="122" spans="2:13">
      <c r="C122" s="2798" t="s">
        <v>9</v>
      </c>
      <c r="D122" s="2798">
        <v>45380</v>
      </c>
      <c r="E122" s="2798">
        <v>6270</v>
      </c>
      <c r="F122" s="2798">
        <v>2840</v>
      </c>
      <c r="G122" s="2798">
        <v>7940</v>
      </c>
      <c r="H122" s="2798">
        <v>62430</v>
      </c>
      <c r="I122" s="2798"/>
      <c r="J122" s="2798">
        <v>51650</v>
      </c>
      <c r="K122" s="2799"/>
      <c r="L122" s="2799">
        <v>0.121</v>
      </c>
      <c r="M122" s="2799"/>
    </row>
    <row r="123" spans="2:13">
      <c r="C123" s="2798" t="s">
        <v>10</v>
      </c>
      <c r="D123" s="2798">
        <v>91770</v>
      </c>
      <c r="E123" s="2798">
        <v>14720</v>
      </c>
      <c r="F123" s="2798">
        <v>6100</v>
      </c>
      <c r="G123" s="2798">
        <v>16460</v>
      </c>
      <c r="H123" s="2798">
        <v>129040</v>
      </c>
      <c r="I123" s="2798"/>
      <c r="J123" s="2798">
        <v>106490</v>
      </c>
      <c r="K123" s="2799"/>
      <c r="L123" s="2799">
        <v>0.13800000000000001</v>
      </c>
      <c r="M123" s="2799"/>
    </row>
    <row r="124" spans="2:13">
      <c r="C124" s="2798" t="s">
        <v>11</v>
      </c>
      <c r="D124" s="2798">
        <v>89810</v>
      </c>
      <c r="E124" s="2798">
        <v>18480</v>
      </c>
      <c r="F124" s="2798">
        <v>5870</v>
      </c>
      <c r="G124" s="2798">
        <v>14740</v>
      </c>
      <c r="H124" s="2798">
        <v>128890</v>
      </c>
      <c r="I124" s="2798"/>
      <c r="J124" s="2798">
        <v>108280</v>
      </c>
      <c r="K124" s="2799"/>
      <c r="L124" s="2799">
        <v>0.17100000000000001</v>
      </c>
      <c r="M124" s="2799"/>
    </row>
    <row r="125" spans="2:13">
      <c r="C125" s="2798" t="s">
        <v>12</v>
      </c>
      <c r="D125" s="2798">
        <v>97110</v>
      </c>
      <c r="E125" s="2798">
        <v>14850</v>
      </c>
      <c r="F125" s="2798">
        <v>5020</v>
      </c>
      <c r="G125" s="2798">
        <v>23680</v>
      </c>
      <c r="H125" s="2798">
        <v>140660</v>
      </c>
      <c r="I125" s="2798"/>
      <c r="J125" s="2798">
        <v>111970</v>
      </c>
      <c r="K125" s="2799"/>
      <c r="L125" s="2799">
        <v>0.13300000000000001</v>
      </c>
      <c r="M125" s="2799"/>
    </row>
    <row r="126" spans="2:13">
      <c r="C126" s="2798" t="s">
        <v>13</v>
      </c>
      <c r="D126" s="2798">
        <v>11010</v>
      </c>
      <c r="E126" s="2798">
        <v>1910</v>
      </c>
      <c r="F126" s="2798">
        <v>540</v>
      </c>
      <c r="G126" s="2798">
        <v>3110</v>
      </c>
      <c r="H126" s="2798">
        <v>16570</v>
      </c>
      <c r="I126" s="2798"/>
      <c r="J126" s="2798">
        <v>12920</v>
      </c>
      <c r="K126" s="2799"/>
      <c r="L126" s="2799">
        <v>0.14799999999999999</v>
      </c>
      <c r="M126" s="2799"/>
    </row>
    <row r="127" spans="2:13" ht="13">
      <c r="C127" s="2800" t="s">
        <v>7</v>
      </c>
      <c r="D127" s="2798">
        <v>340400</v>
      </c>
      <c r="E127" s="2798">
        <v>56860</v>
      </c>
      <c r="F127" s="2798">
        <v>20550</v>
      </c>
      <c r="G127" s="2798">
        <v>67080</v>
      </c>
      <c r="H127" s="2798">
        <v>484880</v>
      </c>
      <c r="I127" s="2798"/>
      <c r="J127" s="2798">
        <v>397250</v>
      </c>
      <c r="K127" s="2799"/>
      <c r="L127" s="2799">
        <v>0.14300000000000002</v>
      </c>
      <c r="M127" s="2799"/>
    </row>
    <row r="128" spans="2:13">
      <c r="C128" s="2798"/>
      <c r="D128" s="2798"/>
      <c r="E128" s="2798"/>
      <c r="F128" s="2798"/>
      <c r="G128" s="2798"/>
      <c r="H128" s="2798"/>
      <c r="I128" s="2798"/>
      <c r="J128" s="2798"/>
      <c r="K128" s="2799"/>
      <c r="L128" s="2799"/>
      <c r="M128" s="2799"/>
    </row>
    <row r="129" spans="2:12" ht="13">
      <c r="B129" s="2801"/>
      <c r="C129" s="2801"/>
      <c r="D129" s="2801"/>
      <c r="E129" s="2801"/>
      <c r="F129" s="2801"/>
      <c r="G129" s="2801"/>
      <c r="H129" s="2801"/>
      <c r="I129" s="2801"/>
      <c r="J129" s="2801"/>
      <c r="K129" s="2801"/>
      <c r="L129" s="2802" t="s">
        <v>17</v>
      </c>
    </row>
    <row r="130" spans="2:12" ht="12.5" customHeight="1">
      <c r="B130" s="2848" t="s">
        <v>18</v>
      </c>
      <c r="C130" s="2846"/>
      <c r="D130" s="2846"/>
      <c r="E130" s="2846"/>
      <c r="F130" s="2846"/>
      <c r="G130" s="2846"/>
      <c r="H130" s="2846"/>
      <c r="I130" s="2846"/>
    </row>
    <row r="131" spans="2:12" ht="12.5" customHeight="1">
      <c r="B131" s="2848" t="s">
        <v>220</v>
      </c>
      <c r="C131" s="2846"/>
      <c r="D131" s="2846"/>
      <c r="E131" s="2846"/>
      <c r="F131" s="2846"/>
      <c r="G131" s="2846"/>
      <c r="H131" s="2846"/>
      <c r="I131" s="2846"/>
    </row>
    <row r="132" spans="2:12" ht="22" customHeight="1">
      <c r="B132" s="2848" t="s">
        <v>562</v>
      </c>
      <c r="C132" s="2846"/>
      <c r="D132" s="2846"/>
      <c r="E132" s="2846"/>
      <c r="F132" s="2846"/>
      <c r="G132" s="2846"/>
      <c r="H132" s="2846"/>
      <c r="I132" s="2846"/>
    </row>
    <row r="133" spans="2:12" ht="12.5" customHeight="1">
      <c r="B133" s="2848" t="s">
        <v>563</v>
      </c>
      <c r="C133" s="2846"/>
      <c r="D133" s="2846"/>
      <c r="E133" s="2846"/>
      <c r="F133" s="2846"/>
      <c r="G133" s="2846"/>
      <c r="H133" s="2846"/>
      <c r="I133" s="2846"/>
    </row>
    <row r="134" spans="2:12" ht="12.5" customHeight="1">
      <c r="B134" s="2848" t="s">
        <v>447</v>
      </c>
      <c r="C134" s="2846"/>
      <c r="D134" s="2846"/>
      <c r="E134" s="2846"/>
      <c r="F134" s="2846"/>
      <c r="G134" s="2846"/>
      <c r="H134" s="2846"/>
      <c r="I134" s="2846"/>
    </row>
    <row r="135" spans="2:12" ht="12.5" customHeight="1">
      <c r="B135" s="2848" t="s">
        <v>448</v>
      </c>
      <c r="C135" s="2846"/>
      <c r="D135" s="2846"/>
      <c r="E135" s="2846"/>
      <c r="F135" s="2846"/>
      <c r="G135" s="2846"/>
      <c r="H135" s="2846"/>
      <c r="I135" s="2846"/>
    </row>
    <row r="136" spans="2:12" ht="12.5" customHeight="1">
      <c r="B136" s="2848" t="s">
        <v>658</v>
      </c>
      <c r="C136" s="2846"/>
      <c r="D136" s="2846"/>
      <c r="E136" s="2846"/>
      <c r="F136" s="2846"/>
      <c r="G136" s="2846"/>
      <c r="H136" s="2846"/>
      <c r="I136" s="2846"/>
    </row>
  </sheetData>
  <mergeCells count="7">
    <mergeCell ref="B135:I135"/>
    <mergeCell ref="B130:I130"/>
    <mergeCell ref="B136:I136"/>
    <mergeCell ref="B132:I132"/>
    <mergeCell ref="B133:I133"/>
    <mergeCell ref="B131:I131"/>
    <mergeCell ref="B134:I134"/>
  </mergeCells>
  <pageMargins left="0.7" right="0.7" top="0.75" bottom="0.75" header="0.3" footer="0.3"/>
  <pageSetup paperSize="9" scale="75"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zoomScale="75" zoomScaleNormal="75" workbookViewId="0">
      <pane xSplit="2" ySplit="6" topLeftCell="C7" activePane="bottomRight" state="frozen"/>
      <selection pane="topRight"/>
      <selection pane="bottomLeft"/>
      <selection pane="bottomRight" activeCell="B1" sqref="B1"/>
    </sheetView>
  </sheetViews>
  <sheetFormatPr defaultColWidth="10.90625" defaultRowHeight="12.5"/>
  <cols>
    <col min="1" max="1" width="9.81640625" style="2804" hidden="1" customWidth="1"/>
    <col min="2" max="2" width="45.7265625" customWidth="1"/>
    <col min="3" max="5" width="13.7265625" customWidth="1"/>
    <col min="6" max="6" width="2.7265625" customWidth="1"/>
    <col min="7" max="9" width="13.7265625" customWidth="1"/>
    <col min="10" max="10" width="2.7265625" customWidth="1"/>
    <col min="11" max="14" width="13.7265625" customWidth="1"/>
  </cols>
  <sheetData>
    <row r="1" spans="2:14">
      <c r="B1" s="2" t="str">
        <f>HYPERLINK("#'Contents'!A1", "Back to contents")</f>
        <v>Back to contents</v>
      </c>
    </row>
    <row r="2" spans="2:14" ht="22.5">
      <c r="B2" s="11" t="s">
        <v>598</v>
      </c>
    </row>
    <row r="3" spans="2:14" ht="13">
      <c r="B3" s="12" t="s">
        <v>7</v>
      </c>
    </row>
    <row r="4" spans="2:14" ht="13">
      <c r="B4" s="10"/>
      <c r="C4" s="10"/>
      <c r="D4" s="10"/>
      <c r="E4" s="10"/>
      <c r="F4" s="10"/>
      <c r="G4" s="10"/>
      <c r="H4" s="10"/>
      <c r="I4" s="10"/>
      <c r="J4" s="10"/>
      <c r="K4" s="10"/>
      <c r="L4" s="10"/>
      <c r="M4" s="14" t="s">
        <v>15</v>
      </c>
    </row>
    <row r="5" spans="2:14" ht="30" customHeight="1">
      <c r="C5" s="2849" t="s">
        <v>4</v>
      </c>
      <c r="D5" s="2849"/>
      <c r="E5" s="2849"/>
      <c r="G5" s="2849" t="s">
        <v>14</v>
      </c>
      <c r="H5" s="2849"/>
      <c r="I5" s="2849"/>
      <c r="K5" s="2849" t="s">
        <v>7</v>
      </c>
      <c r="L5" s="2849"/>
      <c r="M5" s="2849"/>
    </row>
    <row r="6" spans="2:14" ht="25" customHeight="1">
      <c r="B6" s="16" t="s">
        <v>600</v>
      </c>
      <c r="C6" s="15" t="s">
        <v>5</v>
      </c>
      <c r="D6" s="15" t="s">
        <v>6</v>
      </c>
      <c r="E6" s="15" t="s">
        <v>7</v>
      </c>
      <c r="F6" s="15"/>
      <c r="G6" s="15" t="s">
        <v>5</v>
      </c>
      <c r="H6" s="15" t="s">
        <v>6</v>
      </c>
      <c r="I6" s="15" t="s">
        <v>7</v>
      </c>
      <c r="J6" s="15"/>
      <c r="K6" s="15" t="s">
        <v>5</v>
      </c>
      <c r="L6" s="15" t="s">
        <v>6</v>
      </c>
      <c r="M6" s="15" t="s">
        <v>7</v>
      </c>
      <c r="N6" s="15"/>
    </row>
    <row r="8" spans="2:14" ht="13">
      <c r="B8" s="12" t="s">
        <v>16</v>
      </c>
    </row>
    <row r="10" spans="2:14">
      <c r="B10" s="5" t="s">
        <v>8</v>
      </c>
      <c r="C10" s="6">
        <v>3700</v>
      </c>
      <c r="D10" s="6">
        <v>2780</v>
      </c>
      <c r="E10" s="6">
        <v>6480</v>
      </c>
      <c r="F10" s="7"/>
      <c r="G10" s="6">
        <v>190</v>
      </c>
      <c r="H10" s="6">
        <v>630</v>
      </c>
      <c r="I10" s="6">
        <v>810</v>
      </c>
      <c r="J10" s="7"/>
      <c r="K10" s="6">
        <v>3880</v>
      </c>
      <c r="L10" s="6">
        <v>3410</v>
      </c>
      <c r="M10" s="6">
        <v>7290</v>
      </c>
      <c r="N10" s="6"/>
    </row>
    <row r="11" spans="2:14">
      <c r="B11" s="5"/>
      <c r="C11" s="6"/>
      <c r="D11" s="6"/>
      <c r="E11" s="6"/>
      <c r="F11" s="7"/>
      <c r="G11" s="6"/>
      <c r="H11" s="6"/>
      <c r="I11" s="6"/>
      <c r="J11" s="7"/>
      <c r="K11" s="6"/>
      <c r="L11" s="6"/>
      <c r="M11" s="6"/>
      <c r="N11" s="6"/>
    </row>
    <row r="12" spans="2:14">
      <c r="B12" s="5" t="s">
        <v>9</v>
      </c>
      <c r="C12" s="6">
        <v>30200</v>
      </c>
      <c r="D12" s="6">
        <v>24030</v>
      </c>
      <c r="E12" s="6">
        <v>54240</v>
      </c>
      <c r="F12" s="7"/>
      <c r="G12" s="6">
        <v>2040</v>
      </c>
      <c r="H12" s="6">
        <v>6160</v>
      </c>
      <c r="I12" s="6">
        <v>8190</v>
      </c>
      <c r="J12" s="7"/>
      <c r="K12" s="6">
        <v>32230</v>
      </c>
      <c r="L12" s="6">
        <v>30190</v>
      </c>
      <c r="M12" s="6">
        <v>62430</v>
      </c>
      <c r="N12" s="6"/>
    </row>
    <row r="13" spans="2:14">
      <c r="B13" s="5" t="s">
        <v>10</v>
      </c>
      <c r="C13" s="6">
        <v>58850</v>
      </c>
      <c r="D13" s="6">
        <v>52310</v>
      </c>
      <c r="E13" s="6">
        <v>111190</v>
      </c>
      <c r="F13" s="7"/>
      <c r="G13" s="6">
        <v>4190</v>
      </c>
      <c r="H13" s="6">
        <v>13650</v>
      </c>
      <c r="I13" s="6">
        <v>17840</v>
      </c>
      <c r="J13" s="7"/>
      <c r="K13" s="6">
        <v>63040</v>
      </c>
      <c r="L13" s="6">
        <v>65960</v>
      </c>
      <c r="M13" s="6">
        <v>129040</v>
      </c>
      <c r="N13" s="6"/>
    </row>
    <row r="14" spans="2:14">
      <c r="B14" s="5" t="s">
        <v>11</v>
      </c>
      <c r="C14" s="6">
        <v>49560</v>
      </c>
      <c r="D14" s="6">
        <v>48150</v>
      </c>
      <c r="E14" s="6">
        <v>97720</v>
      </c>
      <c r="F14" s="7"/>
      <c r="G14" s="6">
        <v>5860</v>
      </c>
      <c r="H14" s="6">
        <v>25300</v>
      </c>
      <c r="I14" s="6">
        <v>31170</v>
      </c>
      <c r="J14" s="7"/>
      <c r="K14" s="6">
        <v>55430</v>
      </c>
      <c r="L14" s="6">
        <v>73460</v>
      </c>
      <c r="M14" s="6">
        <v>128890</v>
      </c>
      <c r="N14" s="6"/>
    </row>
    <row r="15" spans="2:14">
      <c r="B15" s="5"/>
      <c r="C15" s="6"/>
      <c r="D15" s="6"/>
      <c r="E15" s="6"/>
      <c r="F15" s="7"/>
      <c r="G15" s="6"/>
      <c r="H15" s="6"/>
      <c r="I15" s="6"/>
      <c r="J15" s="7"/>
      <c r="K15" s="6"/>
      <c r="L15" s="6"/>
      <c r="M15" s="6"/>
      <c r="N15" s="6"/>
    </row>
    <row r="16" spans="2:14">
      <c r="B16" s="5" t="s">
        <v>12</v>
      </c>
      <c r="C16" s="6">
        <v>53480</v>
      </c>
      <c r="D16" s="6">
        <v>46050</v>
      </c>
      <c r="E16" s="6">
        <v>99540</v>
      </c>
      <c r="F16" s="7"/>
      <c r="G16" s="6">
        <v>7840</v>
      </c>
      <c r="H16" s="6">
        <v>33290</v>
      </c>
      <c r="I16" s="6">
        <v>41130</v>
      </c>
      <c r="J16" s="7"/>
      <c r="K16" s="6">
        <v>61320</v>
      </c>
      <c r="L16" s="6">
        <v>79340</v>
      </c>
      <c r="M16" s="6">
        <v>140660</v>
      </c>
      <c r="N16" s="6"/>
    </row>
    <row r="17" spans="2:14">
      <c r="B17" s="5"/>
      <c r="C17" s="6"/>
      <c r="D17" s="6"/>
      <c r="E17" s="6"/>
      <c r="F17" s="7"/>
      <c r="G17" s="6"/>
      <c r="H17" s="6"/>
      <c r="I17" s="6"/>
      <c r="J17" s="7"/>
      <c r="K17" s="6"/>
      <c r="L17" s="6"/>
      <c r="M17" s="6"/>
      <c r="N17" s="6"/>
    </row>
    <row r="18" spans="2:14" ht="13">
      <c r="B18" s="3" t="s">
        <v>13</v>
      </c>
      <c r="C18" s="6">
        <v>5940</v>
      </c>
      <c r="D18" s="6">
        <v>7840</v>
      </c>
      <c r="E18" s="6">
        <v>13780</v>
      </c>
      <c r="F18" s="8"/>
      <c r="G18" s="6">
        <v>310</v>
      </c>
      <c r="H18" s="6">
        <v>2490</v>
      </c>
      <c r="I18" s="6">
        <v>2790</v>
      </c>
      <c r="J18" s="8"/>
      <c r="K18" s="6">
        <v>6240</v>
      </c>
      <c r="L18" s="6">
        <v>10330</v>
      </c>
      <c r="M18" s="6">
        <v>16570</v>
      </c>
      <c r="N18" s="6"/>
    </row>
    <row r="19" spans="2:14" ht="13">
      <c r="B19" s="3"/>
      <c r="C19" s="6"/>
      <c r="D19" s="6"/>
      <c r="E19" s="6"/>
      <c r="F19" s="8"/>
      <c r="G19" s="6"/>
      <c r="H19" s="6"/>
      <c r="I19" s="6"/>
      <c r="J19" s="8"/>
      <c r="K19" s="6"/>
      <c r="L19" s="6"/>
      <c r="M19" s="6"/>
      <c r="N19" s="6"/>
    </row>
    <row r="20" spans="2:14" ht="13">
      <c r="B20" s="3" t="s">
        <v>7</v>
      </c>
      <c r="C20" s="6">
        <v>201730</v>
      </c>
      <c r="D20" s="6">
        <v>181160</v>
      </c>
      <c r="E20" s="6">
        <v>382950</v>
      </c>
      <c r="F20" s="8"/>
      <c r="G20" s="6">
        <v>20420</v>
      </c>
      <c r="H20" s="6">
        <v>81510</v>
      </c>
      <c r="I20" s="6">
        <v>101940</v>
      </c>
      <c r="J20" s="8"/>
      <c r="K20" s="6">
        <v>222150</v>
      </c>
      <c r="L20" s="6">
        <v>262670</v>
      </c>
      <c r="M20" s="6">
        <v>484880</v>
      </c>
      <c r="N20" s="6"/>
    </row>
    <row r="21" spans="2:14" ht="13">
      <c r="B21" s="3"/>
      <c r="C21" s="6"/>
      <c r="D21" s="6"/>
      <c r="E21" s="6"/>
      <c r="F21" s="8"/>
      <c r="G21" s="6"/>
      <c r="H21" s="6"/>
      <c r="I21" s="6"/>
      <c r="J21" s="8"/>
      <c r="K21" s="6"/>
      <c r="L21" s="6"/>
      <c r="M21" s="6"/>
      <c r="N21" s="6"/>
    </row>
    <row r="22" spans="2:14" ht="13">
      <c r="B22" s="9"/>
      <c r="C22" s="9"/>
      <c r="D22" s="9"/>
      <c r="E22" s="9"/>
      <c r="F22" s="9"/>
      <c r="G22" s="9"/>
      <c r="H22" s="9"/>
      <c r="I22" s="9"/>
      <c r="J22" s="9"/>
      <c r="K22" s="9"/>
      <c r="L22" s="9"/>
      <c r="M22" s="13" t="s">
        <v>17</v>
      </c>
    </row>
    <row r="23" spans="2:14" ht="12.5" customHeight="1">
      <c r="B23" s="2848" t="s">
        <v>18</v>
      </c>
      <c r="C23" s="2846"/>
      <c r="D23" s="2846"/>
      <c r="E23" s="2846"/>
      <c r="F23" s="2846"/>
      <c r="G23" s="2846"/>
      <c r="H23" s="2846"/>
      <c r="I23" s="2846"/>
    </row>
    <row r="24" spans="2:14">
      <c r="B24" s="2848" t="s">
        <v>584</v>
      </c>
      <c r="C24" s="2846"/>
      <c r="D24" s="2846"/>
      <c r="E24" s="2846"/>
      <c r="F24" s="2846"/>
      <c r="G24" s="2846"/>
      <c r="H24" s="2846"/>
      <c r="I24" s="2846"/>
    </row>
    <row r="25" spans="2:14" ht="24" customHeight="1">
      <c r="B25" s="2848" t="s">
        <v>562</v>
      </c>
      <c r="C25" s="2846"/>
      <c r="D25" s="2846"/>
      <c r="E25" s="2846"/>
      <c r="F25" s="2846"/>
      <c r="G25" s="2846"/>
      <c r="H25" s="2846"/>
      <c r="I25" s="2846"/>
    </row>
    <row r="26" spans="2:14" ht="12.5" customHeight="1">
      <c r="B26" s="2848" t="s">
        <v>563</v>
      </c>
      <c r="C26" s="2846"/>
      <c r="D26" s="2846"/>
      <c r="E26" s="2846"/>
      <c r="F26" s="2846"/>
      <c r="G26" s="2846"/>
      <c r="H26" s="2846"/>
      <c r="I26" s="2846"/>
    </row>
  </sheetData>
  <mergeCells count="7">
    <mergeCell ref="B24:I24"/>
    <mergeCell ref="B26:I26"/>
    <mergeCell ref="C5:E5"/>
    <mergeCell ref="G5:I5"/>
    <mergeCell ref="K5:M5"/>
    <mergeCell ref="B23:I23"/>
    <mergeCell ref="B25:I25"/>
  </mergeCells>
  <pageMargins left="0.7" right="0.7" top="0.75" bottom="0.75" header="0.3" footer="0.3"/>
  <pageSetup paperSize="9" scale="73"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6"/>
  <sheetViews>
    <sheetView zoomScale="75" zoomScaleNormal="75" workbookViewId="0">
      <pane xSplit="3" ySplit="5" topLeftCell="D6"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3" width="30.7265625" customWidth="1"/>
    <col min="4" max="8" width="13.7265625" customWidth="1"/>
    <col min="9" max="9" width="2.7265625" customWidth="1"/>
    <col min="10" max="10" width="13.7265625" customWidth="1"/>
    <col min="11" max="11" width="2.7265625" customWidth="1"/>
    <col min="12" max="12" width="13.7265625" customWidth="1"/>
  </cols>
  <sheetData>
    <row r="1" spans="2:13">
      <c r="B1" s="2" t="str">
        <f>HYPERLINK("#'Contents'!A1", "Back to contents")</f>
        <v>Back to contents</v>
      </c>
    </row>
    <row r="2" spans="2:13" ht="22.5">
      <c r="B2" s="11" t="s">
        <v>667</v>
      </c>
    </row>
    <row r="3" spans="2:13" ht="13">
      <c r="B3" s="12" t="s">
        <v>7</v>
      </c>
    </row>
    <row r="4" spans="2:13" ht="13">
      <c r="B4" s="10"/>
      <c r="C4" s="10"/>
      <c r="D4" s="10"/>
      <c r="E4" s="10"/>
      <c r="F4" s="10"/>
      <c r="G4" s="10"/>
      <c r="H4" s="10"/>
      <c r="I4" s="10"/>
      <c r="J4" s="10"/>
      <c r="K4" s="10"/>
      <c r="L4" s="14" t="s">
        <v>15</v>
      </c>
    </row>
    <row r="5" spans="2:13" ht="90" customHeight="1">
      <c r="B5" s="16" t="s">
        <v>207</v>
      </c>
      <c r="C5" s="16" t="s">
        <v>665</v>
      </c>
      <c r="D5" s="22" t="s">
        <v>557</v>
      </c>
      <c r="E5" s="22" t="s">
        <v>558</v>
      </c>
      <c r="F5" s="22" t="s">
        <v>659</v>
      </c>
      <c r="G5" s="22" t="s">
        <v>666</v>
      </c>
      <c r="H5" s="15" t="s">
        <v>7</v>
      </c>
      <c r="I5" s="22"/>
      <c r="J5" s="22" t="s">
        <v>31</v>
      </c>
      <c r="K5" s="22"/>
      <c r="L5" s="22" t="s">
        <v>664</v>
      </c>
    </row>
    <row r="7" spans="2:13" ht="13">
      <c r="B7" s="12" t="s">
        <v>16</v>
      </c>
    </row>
    <row r="9" spans="2:13" ht="13">
      <c r="B9" s="86" t="s">
        <v>549</v>
      </c>
      <c r="C9" s="6" t="s">
        <v>8</v>
      </c>
      <c r="D9" s="6">
        <v>10</v>
      </c>
      <c r="E9" s="6">
        <v>90</v>
      </c>
      <c r="F9" s="6" t="s">
        <v>40</v>
      </c>
      <c r="G9" s="6">
        <v>20</v>
      </c>
      <c r="H9" s="6">
        <v>120</v>
      </c>
      <c r="I9" s="6"/>
      <c r="J9" s="6">
        <v>100</v>
      </c>
      <c r="K9" s="88"/>
      <c r="L9" s="89">
        <v>9.5000000000000001E-2</v>
      </c>
      <c r="M9" s="89"/>
    </row>
    <row r="10" spans="2:13">
      <c r="C10" s="6" t="s">
        <v>9</v>
      </c>
      <c r="D10" s="6">
        <v>130</v>
      </c>
      <c r="E10" s="6">
        <v>1530</v>
      </c>
      <c r="F10" s="6">
        <v>100</v>
      </c>
      <c r="G10" s="6">
        <v>280</v>
      </c>
      <c r="H10" s="6">
        <v>2040</v>
      </c>
      <c r="I10" s="6"/>
      <c r="J10" s="6">
        <v>1660</v>
      </c>
      <c r="K10" s="88"/>
      <c r="L10" s="89">
        <v>0.08</v>
      </c>
      <c r="M10" s="89"/>
    </row>
    <row r="11" spans="2:13">
      <c r="C11" s="6" t="s">
        <v>10</v>
      </c>
      <c r="D11" s="6">
        <v>570</v>
      </c>
      <c r="E11" s="6">
        <v>4340</v>
      </c>
      <c r="F11" s="6">
        <v>360</v>
      </c>
      <c r="G11" s="6">
        <v>880</v>
      </c>
      <c r="H11" s="6">
        <v>6160</v>
      </c>
      <c r="I11" s="6"/>
      <c r="J11" s="6">
        <v>4920</v>
      </c>
      <c r="K11" s="88"/>
      <c r="L11" s="89">
        <v>0.11700000000000001</v>
      </c>
      <c r="M11" s="89"/>
    </row>
    <row r="12" spans="2:13">
      <c r="C12" s="6" t="s">
        <v>11</v>
      </c>
      <c r="D12" s="6">
        <v>1000</v>
      </c>
      <c r="E12" s="6">
        <v>5310</v>
      </c>
      <c r="F12" s="6">
        <v>420</v>
      </c>
      <c r="G12" s="6">
        <v>1180</v>
      </c>
      <c r="H12" s="6">
        <v>7910</v>
      </c>
      <c r="I12" s="6"/>
      <c r="J12" s="6">
        <v>6310</v>
      </c>
      <c r="K12" s="88"/>
      <c r="L12" s="89">
        <v>0.159</v>
      </c>
      <c r="M12" s="89"/>
    </row>
    <row r="13" spans="2:13">
      <c r="C13" s="6" t="s">
        <v>12</v>
      </c>
      <c r="D13" s="6">
        <v>1560</v>
      </c>
      <c r="E13" s="6">
        <v>8550</v>
      </c>
      <c r="F13" s="6">
        <v>850</v>
      </c>
      <c r="G13" s="6">
        <v>2730</v>
      </c>
      <c r="H13" s="6">
        <v>13680</v>
      </c>
      <c r="I13" s="6"/>
      <c r="J13" s="6">
        <v>10110</v>
      </c>
      <c r="K13" s="88"/>
      <c r="L13" s="89">
        <v>0.154</v>
      </c>
      <c r="M13" s="89"/>
    </row>
    <row r="14" spans="2:13">
      <c r="C14" s="6" t="s">
        <v>13</v>
      </c>
      <c r="D14" s="6">
        <v>150</v>
      </c>
      <c r="E14" s="6">
        <v>500</v>
      </c>
      <c r="F14" s="6">
        <v>30</v>
      </c>
      <c r="G14" s="6">
        <v>30</v>
      </c>
      <c r="H14" s="6">
        <v>710</v>
      </c>
      <c r="I14" s="6"/>
      <c r="J14" s="6">
        <v>650</v>
      </c>
      <c r="K14" s="88"/>
      <c r="L14" s="89">
        <v>0.223</v>
      </c>
      <c r="M14" s="89"/>
    </row>
    <row r="15" spans="2:13" ht="13">
      <c r="C15" s="8" t="s">
        <v>7</v>
      </c>
      <c r="D15" s="6">
        <v>3420</v>
      </c>
      <c r="E15" s="6">
        <v>20320</v>
      </c>
      <c r="F15" s="6">
        <v>1760</v>
      </c>
      <c r="G15" s="6">
        <v>5110</v>
      </c>
      <c r="H15" s="6">
        <v>30610</v>
      </c>
      <c r="I15" s="6"/>
      <c r="J15" s="6">
        <v>23740</v>
      </c>
      <c r="K15" s="88"/>
      <c r="L15" s="89">
        <v>0.14399999999999999</v>
      </c>
      <c r="M15" s="89"/>
    </row>
    <row r="16" spans="2:13">
      <c r="C16" s="6"/>
      <c r="D16" s="6"/>
      <c r="E16" s="6"/>
      <c r="F16" s="6"/>
      <c r="G16" s="6"/>
      <c r="H16" s="6"/>
      <c r="I16" s="6"/>
      <c r="J16" s="6"/>
      <c r="K16" s="88"/>
      <c r="L16" s="89"/>
      <c r="M16" s="89"/>
    </row>
    <row r="17" spans="2:13" ht="13">
      <c r="B17" s="86" t="s">
        <v>550</v>
      </c>
      <c r="C17" s="6" t="s">
        <v>8</v>
      </c>
      <c r="D17" s="6">
        <v>20</v>
      </c>
      <c r="E17" s="6">
        <v>190</v>
      </c>
      <c r="F17" s="6">
        <v>10</v>
      </c>
      <c r="G17" s="6">
        <v>60</v>
      </c>
      <c r="H17" s="6">
        <v>290</v>
      </c>
      <c r="I17" s="6"/>
      <c r="J17" s="6">
        <v>210</v>
      </c>
      <c r="K17" s="90"/>
      <c r="L17" s="91">
        <v>8.5000000000000006E-2</v>
      </c>
      <c r="M17" s="91"/>
    </row>
    <row r="18" spans="2:13">
      <c r="C18" s="6" t="s">
        <v>9</v>
      </c>
      <c r="D18" s="6">
        <v>400</v>
      </c>
      <c r="E18" s="6">
        <v>3240</v>
      </c>
      <c r="F18" s="6">
        <v>210</v>
      </c>
      <c r="G18" s="6">
        <v>720</v>
      </c>
      <c r="H18" s="6">
        <v>4570</v>
      </c>
      <c r="I18" s="6"/>
      <c r="J18" s="6">
        <v>3630</v>
      </c>
      <c r="K18" s="90"/>
      <c r="L18" s="91">
        <v>0.109</v>
      </c>
      <c r="M18" s="91"/>
    </row>
    <row r="19" spans="2:13">
      <c r="C19" s="6" t="s">
        <v>10</v>
      </c>
      <c r="D19" s="6">
        <v>1280</v>
      </c>
      <c r="E19" s="6">
        <v>8910</v>
      </c>
      <c r="F19" s="6">
        <v>740</v>
      </c>
      <c r="G19" s="6">
        <v>2050</v>
      </c>
      <c r="H19" s="6">
        <v>12980</v>
      </c>
      <c r="I19" s="6"/>
      <c r="J19" s="6">
        <v>10190</v>
      </c>
      <c r="K19" s="90"/>
      <c r="L19" s="91">
        <v>0.126</v>
      </c>
      <c r="M19" s="91"/>
    </row>
    <row r="20" spans="2:13">
      <c r="C20" s="6" t="s">
        <v>11</v>
      </c>
      <c r="D20" s="6">
        <v>2360</v>
      </c>
      <c r="E20" s="6">
        <v>12800</v>
      </c>
      <c r="F20" s="6">
        <v>930</v>
      </c>
      <c r="G20" s="6">
        <v>2290</v>
      </c>
      <c r="H20" s="6">
        <v>18380</v>
      </c>
      <c r="I20" s="6"/>
      <c r="J20" s="6">
        <v>15160</v>
      </c>
      <c r="K20" s="90"/>
      <c r="L20" s="91">
        <v>0.155</v>
      </c>
      <c r="M20" s="91"/>
    </row>
    <row r="21" spans="2:13">
      <c r="C21" s="6" t="s">
        <v>12</v>
      </c>
      <c r="D21" s="6">
        <v>2620</v>
      </c>
      <c r="E21" s="6">
        <v>13650</v>
      </c>
      <c r="F21" s="6">
        <v>1470</v>
      </c>
      <c r="G21" s="6">
        <v>3370</v>
      </c>
      <c r="H21" s="6">
        <v>21110</v>
      </c>
      <c r="I21" s="6"/>
      <c r="J21" s="6">
        <v>16270</v>
      </c>
      <c r="K21" s="90"/>
      <c r="L21" s="91">
        <v>0.161</v>
      </c>
      <c r="M21" s="91"/>
    </row>
    <row r="22" spans="2:13">
      <c r="C22" s="6" t="s">
        <v>13</v>
      </c>
      <c r="D22" s="6">
        <v>330</v>
      </c>
      <c r="E22" s="6">
        <v>1480</v>
      </c>
      <c r="F22" s="6">
        <v>100</v>
      </c>
      <c r="G22" s="6">
        <v>120</v>
      </c>
      <c r="H22" s="6">
        <v>2030</v>
      </c>
      <c r="I22" s="6"/>
      <c r="J22" s="6">
        <v>1820</v>
      </c>
      <c r="K22" s="90"/>
      <c r="L22" s="91">
        <v>0.183</v>
      </c>
      <c r="M22" s="91"/>
    </row>
    <row r="23" spans="2:13" ht="13">
      <c r="C23" s="8" t="s">
        <v>7</v>
      </c>
      <c r="D23" s="6">
        <v>7010</v>
      </c>
      <c r="E23" s="6">
        <v>40270</v>
      </c>
      <c r="F23" s="6">
        <v>3460</v>
      </c>
      <c r="G23" s="6">
        <v>8610</v>
      </c>
      <c r="H23" s="6">
        <v>59340</v>
      </c>
      <c r="I23" s="6"/>
      <c r="J23" s="6">
        <v>47280</v>
      </c>
      <c r="K23" s="90"/>
      <c r="L23" s="91">
        <v>0.14799999999999999</v>
      </c>
      <c r="M23" s="91"/>
    </row>
    <row r="24" spans="2:13">
      <c r="C24" s="6"/>
      <c r="D24" s="6"/>
      <c r="E24" s="6"/>
      <c r="F24" s="6"/>
      <c r="G24" s="6"/>
      <c r="H24" s="6"/>
      <c r="I24" s="6"/>
      <c r="J24" s="6"/>
      <c r="K24" s="90"/>
      <c r="L24" s="91"/>
      <c r="M24" s="91"/>
    </row>
    <row r="25" spans="2:13" ht="13">
      <c r="B25" s="86" t="s">
        <v>210</v>
      </c>
      <c r="C25" s="6" t="s">
        <v>8</v>
      </c>
      <c r="D25" s="6">
        <v>20</v>
      </c>
      <c r="E25" s="6">
        <v>170</v>
      </c>
      <c r="F25" s="6">
        <v>10</v>
      </c>
      <c r="G25" s="6">
        <v>90</v>
      </c>
      <c r="H25" s="6">
        <v>280</v>
      </c>
      <c r="I25" s="6"/>
      <c r="J25" s="6">
        <v>180</v>
      </c>
      <c r="K25" s="92"/>
      <c r="L25" s="93">
        <v>8.2000000000000003E-2</v>
      </c>
      <c r="M25" s="93"/>
    </row>
    <row r="26" spans="2:13">
      <c r="C26" s="6" t="s">
        <v>9</v>
      </c>
      <c r="D26" s="6">
        <v>320</v>
      </c>
      <c r="E26" s="6">
        <v>2780</v>
      </c>
      <c r="F26" s="6">
        <v>150</v>
      </c>
      <c r="G26" s="6">
        <v>610</v>
      </c>
      <c r="H26" s="6">
        <v>3850</v>
      </c>
      <c r="I26" s="6"/>
      <c r="J26" s="6">
        <v>3100</v>
      </c>
      <c r="K26" s="92"/>
      <c r="L26" s="93">
        <v>0.104</v>
      </c>
      <c r="M26" s="93"/>
    </row>
    <row r="27" spans="2:13">
      <c r="C27" s="6" t="s">
        <v>10</v>
      </c>
      <c r="D27" s="6">
        <v>890</v>
      </c>
      <c r="E27" s="6">
        <v>6170</v>
      </c>
      <c r="F27" s="6">
        <v>600</v>
      </c>
      <c r="G27" s="6">
        <v>1310</v>
      </c>
      <c r="H27" s="6">
        <v>8960</v>
      </c>
      <c r="I27" s="6"/>
      <c r="J27" s="6">
        <v>7060</v>
      </c>
      <c r="K27" s="92"/>
      <c r="L27" s="93">
        <v>0.126</v>
      </c>
      <c r="M27" s="93"/>
    </row>
    <row r="28" spans="2:13">
      <c r="C28" s="6" t="s">
        <v>11</v>
      </c>
      <c r="D28" s="6">
        <v>1290</v>
      </c>
      <c r="E28" s="6">
        <v>7340</v>
      </c>
      <c r="F28" s="6">
        <v>620</v>
      </c>
      <c r="G28" s="6">
        <v>1260</v>
      </c>
      <c r="H28" s="6">
        <v>10510</v>
      </c>
      <c r="I28" s="6"/>
      <c r="J28" s="6">
        <v>8630</v>
      </c>
      <c r="K28" s="92"/>
      <c r="L28" s="93">
        <v>0.15</v>
      </c>
      <c r="M28" s="93"/>
    </row>
    <row r="29" spans="2:13">
      <c r="C29" s="6" t="s">
        <v>12</v>
      </c>
      <c r="D29" s="6">
        <v>1210</v>
      </c>
      <c r="E29" s="6">
        <v>7590</v>
      </c>
      <c r="F29" s="6">
        <v>850</v>
      </c>
      <c r="G29" s="6">
        <v>2020</v>
      </c>
      <c r="H29" s="6">
        <v>11670</v>
      </c>
      <c r="I29" s="6"/>
      <c r="J29" s="6">
        <v>8800</v>
      </c>
      <c r="K29" s="92"/>
      <c r="L29" s="93">
        <v>0.13700000000000001</v>
      </c>
      <c r="M29" s="93"/>
    </row>
    <row r="30" spans="2:13">
      <c r="C30" s="6" t="s">
        <v>13</v>
      </c>
      <c r="D30" s="6">
        <v>260</v>
      </c>
      <c r="E30" s="6">
        <v>950</v>
      </c>
      <c r="F30" s="6">
        <v>50</v>
      </c>
      <c r="G30" s="6">
        <v>70</v>
      </c>
      <c r="H30" s="6">
        <v>1330</v>
      </c>
      <c r="I30" s="6"/>
      <c r="J30" s="6">
        <v>1220</v>
      </c>
      <c r="K30" s="92"/>
      <c r="L30" s="93">
        <v>0.216</v>
      </c>
      <c r="M30" s="93"/>
    </row>
    <row r="31" spans="2:13" ht="13">
      <c r="C31" s="8" t="s">
        <v>7</v>
      </c>
      <c r="D31" s="6">
        <v>3990</v>
      </c>
      <c r="E31" s="6">
        <v>24990</v>
      </c>
      <c r="F31" s="6">
        <v>2280</v>
      </c>
      <c r="G31" s="6">
        <v>5350</v>
      </c>
      <c r="H31" s="6">
        <v>36610</v>
      </c>
      <c r="I31" s="6"/>
      <c r="J31" s="6">
        <v>28980</v>
      </c>
      <c r="K31" s="92"/>
      <c r="L31" s="93">
        <v>0.13800000000000001</v>
      </c>
      <c r="M31" s="93"/>
    </row>
    <row r="32" spans="2:13">
      <c r="C32" s="6"/>
      <c r="D32" s="6"/>
      <c r="E32" s="6"/>
      <c r="F32" s="6"/>
      <c r="G32" s="6"/>
      <c r="H32" s="6"/>
      <c r="I32" s="6"/>
      <c r="J32" s="6"/>
      <c r="K32" s="92"/>
      <c r="L32" s="93"/>
      <c r="M32" s="93"/>
    </row>
    <row r="33" spans="2:13" ht="13">
      <c r="B33" s="86" t="s">
        <v>551</v>
      </c>
      <c r="C33" s="6" t="s">
        <v>8</v>
      </c>
      <c r="D33" s="6">
        <v>10</v>
      </c>
      <c r="E33" s="6">
        <v>70</v>
      </c>
      <c r="F33" s="6" t="s">
        <v>40</v>
      </c>
      <c r="G33" s="6">
        <v>10</v>
      </c>
      <c r="H33" s="6">
        <v>90</v>
      </c>
      <c r="I33" s="6"/>
      <c r="J33" s="6">
        <v>80</v>
      </c>
      <c r="K33" s="94"/>
      <c r="L33" s="95">
        <v>0.10299999999999999</v>
      </c>
      <c r="M33" s="95"/>
    </row>
    <row r="34" spans="2:13">
      <c r="C34" s="6" t="s">
        <v>9</v>
      </c>
      <c r="D34" s="6">
        <v>120</v>
      </c>
      <c r="E34" s="6">
        <v>1060</v>
      </c>
      <c r="F34" s="6">
        <v>50</v>
      </c>
      <c r="G34" s="6">
        <v>180</v>
      </c>
      <c r="H34" s="6">
        <v>1420</v>
      </c>
      <c r="I34" s="6"/>
      <c r="J34" s="6">
        <v>1180</v>
      </c>
      <c r="K34" s="94"/>
      <c r="L34" s="95">
        <v>0.10199999999999999</v>
      </c>
      <c r="M34" s="95"/>
    </row>
    <row r="35" spans="2:13">
      <c r="C35" s="6" t="s">
        <v>10</v>
      </c>
      <c r="D35" s="6">
        <v>490</v>
      </c>
      <c r="E35" s="6">
        <v>3260</v>
      </c>
      <c r="F35" s="6">
        <v>350</v>
      </c>
      <c r="G35" s="6">
        <v>650</v>
      </c>
      <c r="H35" s="6">
        <v>4750</v>
      </c>
      <c r="I35" s="6"/>
      <c r="J35" s="6">
        <v>3750</v>
      </c>
      <c r="K35" s="94"/>
      <c r="L35" s="95">
        <v>0.13200000000000001</v>
      </c>
      <c r="M35" s="95"/>
    </row>
    <row r="36" spans="2:13">
      <c r="C36" s="6" t="s">
        <v>11</v>
      </c>
      <c r="D36" s="6">
        <v>890</v>
      </c>
      <c r="E36" s="6">
        <v>4100</v>
      </c>
      <c r="F36" s="6">
        <v>420</v>
      </c>
      <c r="G36" s="6">
        <v>710</v>
      </c>
      <c r="H36" s="6">
        <v>6120</v>
      </c>
      <c r="I36" s="6"/>
      <c r="J36" s="6">
        <v>4990</v>
      </c>
      <c r="K36" s="94"/>
      <c r="L36" s="95">
        <v>0.17899999999999999</v>
      </c>
      <c r="M36" s="95"/>
    </row>
    <row r="37" spans="2:13">
      <c r="C37" s="6" t="s">
        <v>12</v>
      </c>
      <c r="D37" s="6">
        <v>960</v>
      </c>
      <c r="E37" s="6">
        <v>5080</v>
      </c>
      <c r="F37" s="6">
        <v>620</v>
      </c>
      <c r="G37" s="6">
        <v>1350</v>
      </c>
      <c r="H37" s="6">
        <v>8000</v>
      </c>
      <c r="I37" s="6"/>
      <c r="J37" s="6">
        <v>6040</v>
      </c>
      <c r="K37" s="94"/>
      <c r="L37" s="95">
        <v>0.159</v>
      </c>
      <c r="M37" s="95"/>
    </row>
    <row r="38" spans="2:13">
      <c r="C38" s="6" t="s">
        <v>13</v>
      </c>
      <c r="D38" s="6">
        <v>200</v>
      </c>
      <c r="E38" s="6">
        <v>700</v>
      </c>
      <c r="F38" s="6">
        <v>50</v>
      </c>
      <c r="G38" s="6">
        <v>50</v>
      </c>
      <c r="H38" s="6">
        <v>1000</v>
      </c>
      <c r="I38" s="6"/>
      <c r="J38" s="6">
        <v>900</v>
      </c>
      <c r="K38" s="94"/>
      <c r="L38" s="95">
        <v>0.22500000000000001</v>
      </c>
      <c r="M38" s="95"/>
    </row>
    <row r="39" spans="2:13" ht="13">
      <c r="C39" s="8" t="s">
        <v>7</v>
      </c>
      <c r="D39" s="6">
        <v>2680</v>
      </c>
      <c r="E39" s="6">
        <v>14260</v>
      </c>
      <c r="F39" s="6">
        <v>1500</v>
      </c>
      <c r="G39" s="6">
        <v>2940</v>
      </c>
      <c r="H39" s="6">
        <v>21370</v>
      </c>
      <c r="I39" s="6"/>
      <c r="J39" s="6">
        <v>16930</v>
      </c>
      <c r="K39" s="94"/>
      <c r="L39" s="95">
        <v>0.158</v>
      </c>
      <c r="M39" s="95"/>
    </row>
    <row r="40" spans="2:13">
      <c r="C40" s="6"/>
      <c r="D40" s="6"/>
      <c r="E40" s="6"/>
      <c r="F40" s="6"/>
      <c r="G40" s="6"/>
      <c r="H40" s="6"/>
      <c r="I40" s="6"/>
      <c r="J40" s="6"/>
      <c r="K40" s="94"/>
      <c r="L40" s="95"/>
      <c r="M40" s="95"/>
    </row>
    <row r="41" spans="2:13" ht="13">
      <c r="B41" s="86" t="s">
        <v>240</v>
      </c>
      <c r="C41" s="6" t="s">
        <v>8</v>
      </c>
      <c r="D41" s="6">
        <v>10</v>
      </c>
      <c r="E41" s="6">
        <v>150</v>
      </c>
      <c r="F41" s="6">
        <v>10</v>
      </c>
      <c r="G41" s="6">
        <v>50</v>
      </c>
      <c r="H41" s="6">
        <v>210</v>
      </c>
      <c r="I41" s="6"/>
      <c r="J41" s="6">
        <v>160</v>
      </c>
      <c r="K41" s="96"/>
      <c r="L41" s="97">
        <v>5.7000000000000002E-2</v>
      </c>
      <c r="M41" s="97"/>
    </row>
    <row r="42" spans="2:13">
      <c r="C42" s="6" t="s">
        <v>9</v>
      </c>
      <c r="D42" s="6">
        <v>190</v>
      </c>
      <c r="E42" s="6">
        <v>1640</v>
      </c>
      <c r="F42" s="6">
        <v>130</v>
      </c>
      <c r="G42" s="6">
        <v>410</v>
      </c>
      <c r="H42" s="6">
        <v>2370</v>
      </c>
      <c r="I42" s="6"/>
      <c r="J42" s="6">
        <v>1820</v>
      </c>
      <c r="K42" s="96"/>
      <c r="L42" s="97">
        <v>0.10199999999999999</v>
      </c>
      <c r="M42" s="97"/>
    </row>
    <row r="43" spans="2:13">
      <c r="C43" s="6" t="s">
        <v>10</v>
      </c>
      <c r="D43" s="6">
        <v>710</v>
      </c>
      <c r="E43" s="6">
        <v>4710</v>
      </c>
      <c r="F43" s="6">
        <v>420</v>
      </c>
      <c r="G43" s="6">
        <v>960</v>
      </c>
      <c r="H43" s="6">
        <v>6800</v>
      </c>
      <c r="I43" s="6"/>
      <c r="J43" s="6">
        <v>5420</v>
      </c>
      <c r="K43" s="96"/>
      <c r="L43" s="97">
        <v>0.13100000000000001</v>
      </c>
      <c r="M43" s="97"/>
    </row>
    <row r="44" spans="2:13">
      <c r="C44" s="6" t="s">
        <v>11</v>
      </c>
      <c r="D44" s="6">
        <v>1270</v>
      </c>
      <c r="E44" s="6">
        <v>6510</v>
      </c>
      <c r="F44" s="6">
        <v>580</v>
      </c>
      <c r="G44" s="6">
        <v>1010</v>
      </c>
      <c r="H44" s="6">
        <v>9360</v>
      </c>
      <c r="I44" s="6"/>
      <c r="J44" s="6">
        <v>7780</v>
      </c>
      <c r="K44" s="96"/>
      <c r="L44" s="97">
        <v>0.16300000000000001</v>
      </c>
      <c r="M44" s="97"/>
    </row>
    <row r="45" spans="2:13">
      <c r="C45" s="6" t="s">
        <v>12</v>
      </c>
      <c r="D45" s="6">
        <v>1180</v>
      </c>
      <c r="E45" s="6">
        <v>6770</v>
      </c>
      <c r="F45" s="6">
        <v>750</v>
      </c>
      <c r="G45" s="6">
        <v>1640</v>
      </c>
      <c r="H45" s="6">
        <v>10350</v>
      </c>
      <c r="I45" s="6"/>
      <c r="J45" s="6">
        <v>7950</v>
      </c>
      <c r="K45" s="96"/>
      <c r="L45" s="97">
        <v>0.14799999999999999</v>
      </c>
      <c r="M45" s="97"/>
    </row>
    <row r="46" spans="2:13">
      <c r="C46" s="6" t="s">
        <v>13</v>
      </c>
      <c r="D46" s="6">
        <v>250</v>
      </c>
      <c r="E46" s="6">
        <v>1040</v>
      </c>
      <c r="F46" s="6">
        <v>60</v>
      </c>
      <c r="G46" s="6">
        <v>60</v>
      </c>
      <c r="H46" s="6">
        <v>1410</v>
      </c>
      <c r="I46" s="6"/>
      <c r="J46" s="6">
        <v>1290</v>
      </c>
      <c r="K46" s="96"/>
      <c r="L46" s="97">
        <v>0.19400000000000001</v>
      </c>
      <c r="M46" s="97"/>
    </row>
    <row r="47" spans="2:13" ht="13">
      <c r="C47" s="8" t="s">
        <v>7</v>
      </c>
      <c r="D47" s="6">
        <v>3600</v>
      </c>
      <c r="E47" s="6">
        <v>20820</v>
      </c>
      <c r="F47" s="6">
        <v>1940</v>
      </c>
      <c r="G47" s="6">
        <v>4130</v>
      </c>
      <c r="H47" s="6">
        <v>30500</v>
      </c>
      <c r="I47" s="6"/>
      <c r="J47" s="6">
        <v>24420</v>
      </c>
      <c r="K47" s="96"/>
      <c r="L47" s="97">
        <v>0.14699999999999999</v>
      </c>
      <c r="M47" s="97"/>
    </row>
    <row r="48" spans="2:13">
      <c r="C48" s="6"/>
      <c r="D48" s="6"/>
      <c r="E48" s="6"/>
      <c r="F48" s="6"/>
      <c r="G48" s="6"/>
      <c r="H48" s="6"/>
      <c r="I48" s="6"/>
      <c r="J48" s="6"/>
      <c r="K48" s="96"/>
      <c r="L48" s="97"/>
      <c r="M48" s="97"/>
    </row>
    <row r="49" spans="2:13" ht="13">
      <c r="B49" s="86" t="s">
        <v>211</v>
      </c>
      <c r="C49" s="6" t="s">
        <v>8</v>
      </c>
      <c r="D49" s="6" t="s">
        <v>40</v>
      </c>
      <c r="E49" s="6">
        <v>80</v>
      </c>
      <c r="F49" s="6">
        <v>10</v>
      </c>
      <c r="G49" s="6">
        <v>40</v>
      </c>
      <c r="H49" s="6">
        <v>120</v>
      </c>
      <c r="I49" s="6"/>
      <c r="J49" s="6">
        <v>80</v>
      </c>
      <c r="K49" s="98"/>
      <c r="L49" s="99" t="s">
        <v>40</v>
      </c>
      <c r="M49" s="99"/>
    </row>
    <row r="50" spans="2:13">
      <c r="C50" s="6" t="s">
        <v>9</v>
      </c>
      <c r="D50" s="6">
        <v>110</v>
      </c>
      <c r="E50" s="6">
        <v>880</v>
      </c>
      <c r="F50" s="6">
        <v>80</v>
      </c>
      <c r="G50" s="6">
        <v>270</v>
      </c>
      <c r="H50" s="6">
        <v>1340</v>
      </c>
      <c r="I50" s="6"/>
      <c r="J50" s="6">
        <v>990</v>
      </c>
      <c r="K50" s="98"/>
      <c r="L50" s="99">
        <v>0.112</v>
      </c>
      <c r="M50" s="99"/>
    </row>
    <row r="51" spans="2:13">
      <c r="C51" s="6" t="s">
        <v>10</v>
      </c>
      <c r="D51" s="6">
        <v>520</v>
      </c>
      <c r="E51" s="6">
        <v>3430</v>
      </c>
      <c r="F51" s="6">
        <v>420</v>
      </c>
      <c r="G51" s="6">
        <v>730</v>
      </c>
      <c r="H51" s="6">
        <v>5090</v>
      </c>
      <c r="I51" s="6"/>
      <c r="J51" s="6">
        <v>3940</v>
      </c>
      <c r="K51" s="98"/>
      <c r="L51" s="99">
        <v>0.13100000000000001</v>
      </c>
      <c r="M51" s="99"/>
    </row>
    <row r="52" spans="2:13">
      <c r="C52" s="6" t="s">
        <v>11</v>
      </c>
      <c r="D52" s="6">
        <v>950</v>
      </c>
      <c r="E52" s="6">
        <v>5140</v>
      </c>
      <c r="F52" s="6">
        <v>500</v>
      </c>
      <c r="G52" s="6">
        <v>590</v>
      </c>
      <c r="H52" s="6">
        <v>7170</v>
      </c>
      <c r="I52" s="6"/>
      <c r="J52" s="6">
        <v>6090</v>
      </c>
      <c r="K52" s="98"/>
      <c r="L52" s="99">
        <v>0.156</v>
      </c>
      <c r="M52" s="99"/>
    </row>
    <row r="53" spans="2:13">
      <c r="C53" s="6" t="s">
        <v>12</v>
      </c>
      <c r="D53" s="6">
        <v>830</v>
      </c>
      <c r="E53" s="6">
        <v>5250</v>
      </c>
      <c r="F53" s="6">
        <v>690</v>
      </c>
      <c r="G53" s="6">
        <v>1070</v>
      </c>
      <c r="H53" s="6">
        <v>7830</v>
      </c>
      <c r="I53" s="6"/>
      <c r="J53" s="6">
        <v>6070</v>
      </c>
      <c r="K53" s="98"/>
      <c r="L53" s="99">
        <v>0.13600000000000001</v>
      </c>
      <c r="M53" s="99"/>
    </row>
    <row r="54" spans="2:13">
      <c r="C54" s="6" t="s">
        <v>13</v>
      </c>
      <c r="D54" s="6">
        <v>180</v>
      </c>
      <c r="E54" s="6">
        <v>730</v>
      </c>
      <c r="F54" s="6">
        <v>40</v>
      </c>
      <c r="G54" s="6">
        <v>80</v>
      </c>
      <c r="H54" s="6">
        <v>1030</v>
      </c>
      <c r="I54" s="6"/>
      <c r="J54" s="6">
        <v>910</v>
      </c>
      <c r="K54" s="98"/>
      <c r="L54" s="99">
        <v>0.19500000000000001</v>
      </c>
      <c r="M54" s="99"/>
    </row>
    <row r="55" spans="2:13" ht="13">
      <c r="C55" s="8" t="s">
        <v>7</v>
      </c>
      <c r="D55" s="6">
        <v>2580</v>
      </c>
      <c r="E55" s="6">
        <v>15510</v>
      </c>
      <c r="F55" s="6">
        <v>1730</v>
      </c>
      <c r="G55" s="6">
        <v>2780</v>
      </c>
      <c r="H55" s="6">
        <v>22590</v>
      </c>
      <c r="I55" s="6"/>
      <c r="J55" s="6">
        <v>18080</v>
      </c>
      <c r="K55" s="98"/>
      <c r="L55" s="99">
        <v>0.14299999999999999</v>
      </c>
      <c r="M55" s="99"/>
    </row>
    <row r="56" spans="2:13">
      <c r="C56" s="6"/>
      <c r="D56" s="6"/>
      <c r="E56" s="6"/>
      <c r="F56" s="6"/>
      <c r="G56" s="6"/>
      <c r="H56" s="6"/>
      <c r="I56" s="6"/>
      <c r="J56" s="6"/>
      <c r="K56" s="98"/>
      <c r="L56" s="99"/>
      <c r="M56" s="99"/>
    </row>
    <row r="57" spans="2:13" ht="13">
      <c r="B57" s="86" t="s">
        <v>212</v>
      </c>
      <c r="C57" s="6" t="s">
        <v>8</v>
      </c>
      <c r="D57" s="6">
        <v>280</v>
      </c>
      <c r="E57" s="6">
        <v>3230</v>
      </c>
      <c r="F57" s="6">
        <v>210</v>
      </c>
      <c r="G57" s="6">
        <v>970</v>
      </c>
      <c r="H57" s="6">
        <v>4700</v>
      </c>
      <c r="I57" s="6"/>
      <c r="J57" s="6">
        <v>3510</v>
      </c>
      <c r="K57" s="100"/>
      <c r="L57" s="101">
        <v>7.9000000000000001E-2</v>
      </c>
      <c r="M57" s="101"/>
    </row>
    <row r="58" spans="2:13">
      <c r="C58" s="6" t="s">
        <v>9</v>
      </c>
      <c r="D58" s="6">
        <v>2010</v>
      </c>
      <c r="E58" s="6">
        <v>18830</v>
      </c>
      <c r="F58" s="6">
        <v>1490</v>
      </c>
      <c r="G58" s="6">
        <v>5310</v>
      </c>
      <c r="H58" s="6">
        <v>27640</v>
      </c>
      <c r="I58" s="6"/>
      <c r="J58" s="6">
        <v>20840</v>
      </c>
      <c r="K58" s="100"/>
      <c r="L58" s="101">
        <v>9.7000000000000003E-2</v>
      </c>
      <c r="M58" s="101"/>
    </row>
    <row r="59" spans="2:13">
      <c r="C59" s="6" t="s">
        <v>10</v>
      </c>
      <c r="D59" s="6">
        <v>2800</v>
      </c>
      <c r="E59" s="6">
        <v>21510</v>
      </c>
      <c r="F59" s="6">
        <v>2060</v>
      </c>
      <c r="G59" s="6">
        <v>7560</v>
      </c>
      <c r="H59" s="6">
        <v>33940</v>
      </c>
      <c r="I59" s="6"/>
      <c r="J59" s="6">
        <v>24310</v>
      </c>
      <c r="K59" s="100"/>
      <c r="L59" s="101">
        <v>0.115</v>
      </c>
      <c r="M59" s="101"/>
    </row>
    <row r="60" spans="2:13">
      <c r="C60" s="6" t="s">
        <v>11</v>
      </c>
      <c r="D60" s="6">
        <v>2440</v>
      </c>
      <c r="E60" s="6">
        <v>14450</v>
      </c>
      <c r="F60" s="6">
        <v>1200</v>
      </c>
      <c r="G60" s="6">
        <v>3220</v>
      </c>
      <c r="H60" s="6">
        <v>21300</v>
      </c>
      <c r="I60" s="6"/>
      <c r="J60" s="6">
        <v>16890</v>
      </c>
      <c r="K60" s="100"/>
      <c r="L60" s="101">
        <v>0.14399999999999999</v>
      </c>
      <c r="M60" s="101"/>
    </row>
    <row r="61" spans="2:13">
      <c r="C61" s="6" t="s">
        <v>12</v>
      </c>
      <c r="D61" s="6">
        <v>1380</v>
      </c>
      <c r="E61" s="6">
        <v>8110</v>
      </c>
      <c r="F61" s="6">
        <v>1040</v>
      </c>
      <c r="G61" s="6">
        <v>2180</v>
      </c>
      <c r="H61" s="6">
        <v>12710</v>
      </c>
      <c r="I61" s="6"/>
      <c r="J61" s="6">
        <v>9490</v>
      </c>
      <c r="K61" s="100"/>
      <c r="L61" s="101">
        <v>0.14499999999999999</v>
      </c>
      <c r="M61" s="101"/>
    </row>
    <row r="62" spans="2:13">
      <c r="C62" s="6" t="s">
        <v>13</v>
      </c>
      <c r="D62" s="6">
        <v>300</v>
      </c>
      <c r="E62" s="6">
        <v>1150</v>
      </c>
      <c r="F62" s="6">
        <v>80</v>
      </c>
      <c r="G62" s="6">
        <v>110</v>
      </c>
      <c r="H62" s="6">
        <v>1650</v>
      </c>
      <c r="I62" s="6"/>
      <c r="J62" s="6">
        <v>1450</v>
      </c>
      <c r="K62" s="100"/>
      <c r="L62" s="101">
        <v>0.20599999999999999</v>
      </c>
      <c r="M62" s="101"/>
    </row>
    <row r="63" spans="2:13" ht="13">
      <c r="C63" s="8" t="s">
        <v>7</v>
      </c>
      <c r="D63" s="6">
        <v>9200</v>
      </c>
      <c r="E63" s="6">
        <v>67290</v>
      </c>
      <c r="F63" s="6">
        <v>6090</v>
      </c>
      <c r="G63" s="6">
        <v>19350</v>
      </c>
      <c r="H63" s="6">
        <v>101930</v>
      </c>
      <c r="I63" s="6"/>
      <c r="J63" s="6">
        <v>76490</v>
      </c>
      <c r="K63" s="100"/>
      <c r="L63" s="101">
        <v>0.12</v>
      </c>
      <c r="M63" s="101"/>
    </row>
    <row r="64" spans="2:13">
      <c r="C64" s="6"/>
      <c r="D64" s="6"/>
      <c r="E64" s="6"/>
      <c r="F64" s="6"/>
      <c r="G64" s="6"/>
      <c r="H64" s="6"/>
      <c r="I64" s="6"/>
      <c r="J64" s="6"/>
      <c r="K64" s="100"/>
      <c r="L64" s="101"/>
      <c r="M64" s="101"/>
    </row>
    <row r="65" spans="2:13" ht="13">
      <c r="B65" s="86" t="s">
        <v>552</v>
      </c>
      <c r="C65" s="6" t="s">
        <v>8</v>
      </c>
      <c r="D65" s="6">
        <v>10</v>
      </c>
      <c r="E65" s="6">
        <v>130</v>
      </c>
      <c r="F65" s="6" t="s">
        <v>40</v>
      </c>
      <c r="G65" s="6">
        <v>50</v>
      </c>
      <c r="H65" s="6">
        <v>190</v>
      </c>
      <c r="I65" s="6"/>
      <c r="J65" s="6">
        <v>140</v>
      </c>
      <c r="K65" s="102"/>
      <c r="L65" s="103">
        <v>9.2999999999999999E-2</v>
      </c>
      <c r="M65" s="103"/>
    </row>
    <row r="66" spans="2:13">
      <c r="C66" s="6" t="s">
        <v>9</v>
      </c>
      <c r="D66" s="6">
        <v>270</v>
      </c>
      <c r="E66" s="6">
        <v>2270</v>
      </c>
      <c r="F66" s="6">
        <v>260</v>
      </c>
      <c r="G66" s="6">
        <v>580</v>
      </c>
      <c r="H66" s="6">
        <v>3380</v>
      </c>
      <c r="I66" s="6"/>
      <c r="J66" s="6">
        <v>2540</v>
      </c>
      <c r="K66" s="102"/>
      <c r="L66" s="103">
        <v>0.105</v>
      </c>
      <c r="M66" s="103"/>
    </row>
    <row r="67" spans="2:13">
      <c r="C67" s="6" t="s">
        <v>10</v>
      </c>
      <c r="D67" s="6">
        <v>1020</v>
      </c>
      <c r="E67" s="6">
        <v>6600</v>
      </c>
      <c r="F67" s="6">
        <v>820</v>
      </c>
      <c r="G67" s="6">
        <v>1350</v>
      </c>
      <c r="H67" s="6">
        <v>9790</v>
      </c>
      <c r="I67" s="6"/>
      <c r="J67" s="6">
        <v>7620</v>
      </c>
      <c r="K67" s="102"/>
      <c r="L67" s="103">
        <v>0.13400000000000001</v>
      </c>
      <c r="M67" s="103"/>
    </row>
    <row r="68" spans="2:13">
      <c r="C68" s="6" t="s">
        <v>11</v>
      </c>
      <c r="D68" s="6">
        <v>1500</v>
      </c>
      <c r="E68" s="6">
        <v>9020</v>
      </c>
      <c r="F68" s="6">
        <v>920</v>
      </c>
      <c r="G68" s="6">
        <v>1310</v>
      </c>
      <c r="H68" s="6">
        <v>12740</v>
      </c>
      <c r="I68" s="6"/>
      <c r="J68" s="6">
        <v>10520</v>
      </c>
      <c r="K68" s="102"/>
      <c r="L68" s="103">
        <v>0.14299999999999999</v>
      </c>
      <c r="M68" s="103"/>
    </row>
    <row r="69" spans="2:13">
      <c r="C69" s="6" t="s">
        <v>12</v>
      </c>
      <c r="D69" s="6">
        <v>1510</v>
      </c>
      <c r="E69" s="6">
        <v>8870</v>
      </c>
      <c r="F69" s="6">
        <v>1290</v>
      </c>
      <c r="G69" s="6">
        <v>2480</v>
      </c>
      <c r="H69" s="6">
        <v>14160</v>
      </c>
      <c r="I69" s="6"/>
      <c r="J69" s="6">
        <v>10380</v>
      </c>
      <c r="K69" s="102"/>
      <c r="L69" s="103">
        <v>0.14499999999999999</v>
      </c>
      <c r="M69" s="103"/>
    </row>
    <row r="70" spans="2:13">
      <c r="C70" s="6" t="s">
        <v>13</v>
      </c>
      <c r="D70" s="6">
        <v>260</v>
      </c>
      <c r="E70" s="6">
        <v>1050</v>
      </c>
      <c r="F70" s="6">
        <v>80</v>
      </c>
      <c r="G70" s="6">
        <v>130</v>
      </c>
      <c r="H70" s="6">
        <v>1520</v>
      </c>
      <c r="I70" s="6"/>
      <c r="J70" s="6">
        <v>1310</v>
      </c>
      <c r="K70" s="102"/>
      <c r="L70" s="103">
        <v>0.19800000000000001</v>
      </c>
      <c r="M70" s="103"/>
    </row>
    <row r="71" spans="2:13" ht="13">
      <c r="C71" s="8" t="s">
        <v>7</v>
      </c>
      <c r="D71" s="6">
        <v>4570</v>
      </c>
      <c r="E71" s="6">
        <v>27940</v>
      </c>
      <c r="F71" s="6">
        <v>3370</v>
      </c>
      <c r="G71" s="6">
        <v>5900</v>
      </c>
      <c r="H71" s="6">
        <v>41770</v>
      </c>
      <c r="I71" s="6"/>
      <c r="J71" s="6">
        <v>32510</v>
      </c>
      <c r="K71" s="102"/>
      <c r="L71" s="103">
        <v>0.14099999999999999</v>
      </c>
      <c r="M71" s="103"/>
    </row>
    <row r="72" spans="2:13">
      <c r="C72" s="6"/>
      <c r="D72" s="6"/>
      <c r="E72" s="6"/>
      <c r="F72" s="6"/>
      <c r="G72" s="6"/>
      <c r="H72" s="6"/>
      <c r="I72" s="6"/>
      <c r="J72" s="6"/>
      <c r="K72" s="102"/>
      <c r="L72" s="103"/>
      <c r="M72" s="103"/>
    </row>
    <row r="73" spans="2:13" ht="13">
      <c r="B73" s="86" t="s">
        <v>553</v>
      </c>
      <c r="C73" s="6" t="s">
        <v>8</v>
      </c>
      <c r="D73" s="6">
        <v>30</v>
      </c>
      <c r="E73" s="6">
        <v>240</v>
      </c>
      <c r="F73" s="6">
        <v>20</v>
      </c>
      <c r="G73" s="6">
        <v>60</v>
      </c>
      <c r="H73" s="6">
        <v>340</v>
      </c>
      <c r="I73" s="6"/>
      <c r="J73" s="6">
        <v>270</v>
      </c>
      <c r="K73" s="104"/>
      <c r="L73" s="105">
        <v>9.4E-2</v>
      </c>
      <c r="M73" s="105"/>
    </row>
    <row r="74" spans="2:13">
      <c r="C74" s="6" t="s">
        <v>9</v>
      </c>
      <c r="D74" s="6">
        <v>440</v>
      </c>
      <c r="E74" s="6">
        <v>4480</v>
      </c>
      <c r="F74" s="6">
        <v>400</v>
      </c>
      <c r="G74" s="6">
        <v>880</v>
      </c>
      <c r="H74" s="6">
        <v>6200</v>
      </c>
      <c r="I74" s="6"/>
      <c r="J74" s="6">
        <v>4920</v>
      </c>
      <c r="K74" s="104"/>
      <c r="L74" s="105">
        <v>8.7999999999999995E-2</v>
      </c>
      <c r="M74" s="105"/>
    </row>
    <row r="75" spans="2:13">
      <c r="C75" s="6" t="s">
        <v>10</v>
      </c>
      <c r="D75" s="6">
        <v>1570</v>
      </c>
      <c r="E75" s="6">
        <v>11610</v>
      </c>
      <c r="F75" s="6">
        <v>1040</v>
      </c>
      <c r="G75" s="6">
        <v>1940</v>
      </c>
      <c r="H75" s="6">
        <v>16170</v>
      </c>
      <c r="I75" s="6"/>
      <c r="J75" s="6">
        <v>13180</v>
      </c>
      <c r="K75" s="104"/>
      <c r="L75" s="105">
        <v>0.11899999999999999</v>
      </c>
      <c r="M75" s="105"/>
    </row>
    <row r="76" spans="2:13">
      <c r="C76" s="6" t="s">
        <v>11</v>
      </c>
      <c r="D76" s="6">
        <v>1290</v>
      </c>
      <c r="E76" s="6">
        <v>7390</v>
      </c>
      <c r="F76" s="6">
        <v>590</v>
      </c>
      <c r="G76" s="6">
        <v>1310</v>
      </c>
      <c r="H76" s="6">
        <v>10580</v>
      </c>
      <c r="I76" s="6"/>
      <c r="J76" s="6">
        <v>8680</v>
      </c>
      <c r="K76" s="104"/>
      <c r="L76" s="105">
        <v>0.14899999999999999</v>
      </c>
      <c r="M76" s="105"/>
    </row>
    <row r="77" spans="2:13">
      <c r="C77" s="6" t="s">
        <v>12</v>
      </c>
      <c r="D77" s="6">
        <v>1100</v>
      </c>
      <c r="E77" s="6">
        <v>6170</v>
      </c>
      <c r="F77" s="6">
        <v>630</v>
      </c>
      <c r="G77" s="6">
        <v>1500</v>
      </c>
      <c r="H77" s="6">
        <v>9400</v>
      </c>
      <c r="I77" s="6"/>
      <c r="J77" s="6">
        <v>7270</v>
      </c>
      <c r="K77" s="104"/>
      <c r="L77" s="105">
        <v>0.152</v>
      </c>
      <c r="M77" s="105"/>
    </row>
    <row r="78" spans="2:13">
      <c r="C78" s="6" t="s">
        <v>13</v>
      </c>
      <c r="D78" s="6">
        <v>330</v>
      </c>
      <c r="E78" s="6">
        <v>1790</v>
      </c>
      <c r="F78" s="6">
        <v>140</v>
      </c>
      <c r="G78" s="6">
        <v>250</v>
      </c>
      <c r="H78" s="6">
        <v>2500</v>
      </c>
      <c r="I78" s="6"/>
      <c r="J78" s="6">
        <v>2120</v>
      </c>
      <c r="K78" s="104"/>
      <c r="L78" s="105">
        <v>0.156</v>
      </c>
      <c r="M78" s="105"/>
    </row>
    <row r="79" spans="2:13" ht="13">
      <c r="C79" s="8" t="s">
        <v>7</v>
      </c>
      <c r="D79" s="6">
        <v>4760</v>
      </c>
      <c r="E79" s="6">
        <v>31670</v>
      </c>
      <c r="F79" s="6">
        <v>2820</v>
      </c>
      <c r="G79" s="6">
        <v>5930</v>
      </c>
      <c r="H79" s="6">
        <v>45180</v>
      </c>
      <c r="I79" s="6"/>
      <c r="J79" s="6">
        <v>36430</v>
      </c>
      <c r="K79" s="104"/>
      <c r="L79" s="105">
        <v>0.13100000000000001</v>
      </c>
      <c r="M79" s="105"/>
    </row>
    <row r="80" spans="2:13">
      <c r="C80" s="6"/>
      <c r="D80" s="6"/>
      <c r="E80" s="6"/>
      <c r="F80" s="6"/>
      <c r="G80" s="6"/>
      <c r="H80" s="6"/>
      <c r="I80" s="6"/>
      <c r="J80" s="6"/>
      <c r="K80" s="104"/>
      <c r="L80" s="105"/>
      <c r="M80" s="105"/>
    </row>
    <row r="81" spans="2:13" ht="13">
      <c r="B81" s="86" t="s">
        <v>214</v>
      </c>
      <c r="C81" s="6" t="s">
        <v>8</v>
      </c>
      <c r="D81" s="6">
        <v>20</v>
      </c>
      <c r="E81" s="6">
        <v>250</v>
      </c>
      <c r="F81" s="6">
        <v>10</v>
      </c>
      <c r="G81" s="6">
        <v>30</v>
      </c>
      <c r="H81" s="6">
        <v>300</v>
      </c>
      <c r="I81" s="6"/>
      <c r="J81" s="6">
        <v>270</v>
      </c>
      <c r="K81" s="106"/>
      <c r="L81" s="107">
        <v>7.9000000000000001E-2</v>
      </c>
      <c r="M81" s="107"/>
    </row>
    <row r="82" spans="2:13">
      <c r="C82" s="6" t="s">
        <v>9</v>
      </c>
      <c r="D82" s="6">
        <v>210</v>
      </c>
      <c r="E82" s="6">
        <v>2440</v>
      </c>
      <c r="F82" s="6">
        <v>110</v>
      </c>
      <c r="G82" s="6">
        <v>450</v>
      </c>
      <c r="H82" s="6">
        <v>3220</v>
      </c>
      <c r="I82" s="6"/>
      <c r="J82" s="6">
        <v>2650</v>
      </c>
      <c r="K82" s="106"/>
      <c r="L82" s="107">
        <v>7.8E-2</v>
      </c>
      <c r="M82" s="107"/>
    </row>
    <row r="83" spans="2:13">
      <c r="C83" s="6" t="s">
        <v>10</v>
      </c>
      <c r="D83" s="6">
        <v>690</v>
      </c>
      <c r="E83" s="6">
        <v>6530</v>
      </c>
      <c r="F83" s="6">
        <v>480</v>
      </c>
      <c r="G83" s="6">
        <v>1410</v>
      </c>
      <c r="H83" s="6">
        <v>9120</v>
      </c>
      <c r="I83" s="6"/>
      <c r="J83" s="6">
        <v>7220</v>
      </c>
      <c r="K83" s="106"/>
      <c r="L83" s="107">
        <v>9.6000000000000002E-2</v>
      </c>
      <c r="M83" s="107"/>
    </row>
    <row r="84" spans="2:13">
      <c r="C84" s="6" t="s">
        <v>11</v>
      </c>
      <c r="D84" s="6">
        <v>1010</v>
      </c>
      <c r="E84" s="6">
        <v>6580</v>
      </c>
      <c r="F84" s="6">
        <v>530</v>
      </c>
      <c r="G84" s="6">
        <v>1310</v>
      </c>
      <c r="H84" s="6">
        <v>9420</v>
      </c>
      <c r="I84" s="6"/>
      <c r="J84" s="6">
        <v>7590</v>
      </c>
      <c r="K84" s="106"/>
      <c r="L84" s="107">
        <v>0.13400000000000001</v>
      </c>
      <c r="M84" s="107"/>
    </row>
    <row r="85" spans="2:13">
      <c r="C85" s="6" t="s">
        <v>12</v>
      </c>
      <c r="D85" s="6">
        <v>1420</v>
      </c>
      <c r="E85" s="6">
        <v>8420</v>
      </c>
      <c r="F85" s="6">
        <v>760</v>
      </c>
      <c r="G85" s="6">
        <v>2330</v>
      </c>
      <c r="H85" s="6">
        <v>12930</v>
      </c>
      <c r="I85" s="6"/>
      <c r="J85" s="6">
        <v>9840</v>
      </c>
      <c r="K85" s="106"/>
      <c r="L85" s="107">
        <v>0.14399999999999999</v>
      </c>
      <c r="M85" s="107"/>
    </row>
    <row r="86" spans="2:13">
      <c r="C86" s="6" t="s">
        <v>13</v>
      </c>
      <c r="D86" s="6">
        <v>190</v>
      </c>
      <c r="E86" s="6">
        <v>770</v>
      </c>
      <c r="F86" s="6">
        <v>40</v>
      </c>
      <c r="G86" s="6">
        <v>110</v>
      </c>
      <c r="H86" s="6">
        <v>1100</v>
      </c>
      <c r="I86" s="6"/>
      <c r="J86" s="6">
        <v>960</v>
      </c>
      <c r="K86" s="106"/>
      <c r="L86" s="107">
        <v>0.19900000000000001</v>
      </c>
      <c r="M86" s="107"/>
    </row>
    <row r="87" spans="2:13" ht="13">
      <c r="C87" s="8" t="s">
        <v>7</v>
      </c>
      <c r="D87" s="6">
        <v>3540</v>
      </c>
      <c r="E87" s="6">
        <v>24980</v>
      </c>
      <c r="F87" s="6">
        <v>1930</v>
      </c>
      <c r="G87" s="6">
        <v>5640</v>
      </c>
      <c r="H87" s="6">
        <v>36090</v>
      </c>
      <c r="I87" s="6"/>
      <c r="J87" s="6">
        <v>28520</v>
      </c>
      <c r="K87" s="106"/>
      <c r="L87" s="107">
        <v>0.124</v>
      </c>
      <c r="M87" s="107"/>
    </row>
    <row r="88" spans="2:13">
      <c r="C88" s="6"/>
      <c r="D88" s="6"/>
      <c r="E88" s="6"/>
      <c r="F88" s="6"/>
      <c r="G88" s="6"/>
      <c r="H88" s="6"/>
      <c r="I88" s="6"/>
      <c r="J88" s="6"/>
      <c r="K88" s="106"/>
      <c r="L88" s="107"/>
      <c r="M88" s="107"/>
    </row>
    <row r="89" spans="2:13" ht="13">
      <c r="B89" s="86" t="s">
        <v>215</v>
      </c>
      <c r="C89" s="6" t="s">
        <v>8</v>
      </c>
      <c r="D89" s="6">
        <v>20</v>
      </c>
      <c r="E89" s="6">
        <v>230</v>
      </c>
      <c r="F89" s="6" t="s">
        <v>40</v>
      </c>
      <c r="G89" s="6">
        <v>90</v>
      </c>
      <c r="H89" s="6">
        <v>330</v>
      </c>
      <c r="I89" s="6"/>
      <c r="J89" s="6">
        <v>240</v>
      </c>
      <c r="K89" s="108"/>
      <c r="L89" s="109">
        <v>6.3E-2</v>
      </c>
      <c r="M89" s="109"/>
    </row>
    <row r="90" spans="2:13">
      <c r="C90" s="6" t="s">
        <v>9</v>
      </c>
      <c r="D90" s="6">
        <v>310</v>
      </c>
      <c r="E90" s="6">
        <v>2880</v>
      </c>
      <c r="F90" s="6">
        <v>110</v>
      </c>
      <c r="G90" s="6">
        <v>1350</v>
      </c>
      <c r="H90" s="6">
        <v>4650</v>
      </c>
      <c r="I90" s="6"/>
      <c r="J90" s="6">
        <v>3190</v>
      </c>
      <c r="K90" s="108"/>
      <c r="L90" s="109">
        <v>9.8000000000000004E-2</v>
      </c>
      <c r="M90" s="109"/>
    </row>
    <row r="91" spans="2:13">
      <c r="C91" s="6" t="s">
        <v>10</v>
      </c>
      <c r="D91" s="6">
        <v>1040</v>
      </c>
      <c r="E91" s="6">
        <v>7300</v>
      </c>
      <c r="F91" s="6">
        <v>360</v>
      </c>
      <c r="G91" s="6">
        <v>3390</v>
      </c>
      <c r="H91" s="6">
        <v>12100</v>
      </c>
      <c r="I91" s="6"/>
      <c r="J91" s="6">
        <v>8340</v>
      </c>
      <c r="K91" s="108"/>
      <c r="L91" s="109">
        <v>0.125</v>
      </c>
      <c r="M91" s="109"/>
    </row>
    <row r="92" spans="2:13">
      <c r="C92" s="6" t="s">
        <v>11</v>
      </c>
      <c r="D92" s="6">
        <v>1480</v>
      </c>
      <c r="E92" s="6">
        <v>7580</v>
      </c>
      <c r="F92" s="6">
        <v>420</v>
      </c>
      <c r="G92" s="6">
        <v>4070</v>
      </c>
      <c r="H92" s="6">
        <v>13560</v>
      </c>
      <c r="I92" s="6"/>
      <c r="J92" s="6">
        <v>9070</v>
      </c>
      <c r="K92" s="108"/>
      <c r="L92" s="109">
        <v>0.16400000000000001</v>
      </c>
      <c r="M92" s="109"/>
    </row>
    <row r="93" spans="2:13">
      <c r="C93" s="6" t="s">
        <v>12</v>
      </c>
      <c r="D93" s="6">
        <v>1610</v>
      </c>
      <c r="E93" s="6">
        <v>8900</v>
      </c>
      <c r="F93" s="6">
        <v>530</v>
      </c>
      <c r="G93" s="6">
        <v>5810</v>
      </c>
      <c r="H93" s="6">
        <v>16850</v>
      </c>
      <c r="I93" s="6"/>
      <c r="J93" s="6">
        <v>10510</v>
      </c>
      <c r="K93" s="108"/>
      <c r="L93" s="109">
        <v>0.153</v>
      </c>
      <c r="M93" s="109"/>
    </row>
    <row r="94" spans="2:13">
      <c r="C94" s="6" t="s">
        <v>13</v>
      </c>
      <c r="D94" s="6">
        <v>10</v>
      </c>
      <c r="E94" s="6">
        <v>80</v>
      </c>
      <c r="F94" s="6">
        <v>10</v>
      </c>
      <c r="G94" s="6">
        <v>20</v>
      </c>
      <c r="H94" s="6">
        <v>120</v>
      </c>
      <c r="I94" s="6"/>
      <c r="J94" s="6">
        <v>90</v>
      </c>
      <c r="K94" s="108"/>
      <c r="L94" s="109">
        <v>8.1000000000000003E-2</v>
      </c>
      <c r="M94" s="109"/>
    </row>
    <row r="95" spans="2:13" ht="13">
      <c r="C95" s="8" t="s">
        <v>7</v>
      </c>
      <c r="D95" s="6">
        <v>4470</v>
      </c>
      <c r="E95" s="6">
        <v>26970</v>
      </c>
      <c r="F95" s="6">
        <v>1430</v>
      </c>
      <c r="G95" s="6">
        <v>14720</v>
      </c>
      <c r="H95" s="6">
        <v>47590</v>
      </c>
      <c r="I95" s="6"/>
      <c r="J95" s="6">
        <v>31430</v>
      </c>
      <c r="K95" s="108"/>
      <c r="L95" s="109">
        <v>0.14199999999999999</v>
      </c>
      <c r="M95" s="109"/>
    </row>
    <row r="96" spans="2:13">
      <c r="C96" s="6"/>
      <c r="D96" s="6"/>
      <c r="E96" s="6"/>
      <c r="F96" s="6"/>
      <c r="G96" s="6"/>
      <c r="H96" s="6"/>
      <c r="I96" s="6"/>
      <c r="J96" s="6"/>
      <c r="K96" s="108"/>
      <c r="L96" s="109"/>
      <c r="M96" s="109"/>
    </row>
    <row r="97" spans="2:13" ht="13">
      <c r="B97" s="86" t="s">
        <v>216</v>
      </c>
      <c r="C97" s="6" t="s">
        <v>8</v>
      </c>
      <c r="D97" s="6">
        <v>0</v>
      </c>
      <c r="E97" s="6">
        <v>10</v>
      </c>
      <c r="F97" s="6" t="s">
        <v>40</v>
      </c>
      <c r="G97" s="6" t="s">
        <v>40</v>
      </c>
      <c r="H97" s="6">
        <v>20</v>
      </c>
      <c r="I97" s="6"/>
      <c r="J97" s="6">
        <v>10</v>
      </c>
      <c r="K97" s="110"/>
      <c r="L97" s="111">
        <v>0</v>
      </c>
      <c r="M97" s="111"/>
    </row>
    <row r="98" spans="2:13">
      <c r="C98" s="6" t="s">
        <v>9</v>
      </c>
      <c r="D98" s="6">
        <v>20</v>
      </c>
      <c r="E98" s="6">
        <v>180</v>
      </c>
      <c r="F98" s="6">
        <v>10</v>
      </c>
      <c r="G98" s="6">
        <v>40</v>
      </c>
      <c r="H98" s="6">
        <v>240</v>
      </c>
      <c r="I98" s="6"/>
      <c r="J98" s="6">
        <v>190</v>
      </c>
      <c r="K98" s="110"/>
      <c r="L98" s="111">
        <v>8.7999999999999995E-2</v>
      </c>
      <c r="M98" s="111"/>
    </row>
    <row r="99" spans="2:13">
      <c r="C99" s="6" t="s">
        <v>10</v>
      </c>
      <c r="D99" s="6">
        <v>80</v>
      </c>
      <c r="E99" s="6">
        <v>570</v>
      </c>
      <c r="F99" s="6">
        <v>70</v>
      </c>
      <c r="G99" s="6">
        <v>180</v>
      </c>
      <c r="H99" s="6">
        <v>900</v>
      </c>
      <c r="I99" s="6"/>
      <c r="J99" s="6">
        <v>650</v>
      </c>
      <c r="K99" s="110"/>
      <c r="L99" s="111">
        <v>0.121</v>
      </c>
      <c r="M99" s="111"/>
    </row>
    <row r="100" spans="2:13">
      <c r="C100" s="6" t="s">
        <v>11</v>
      </c>
      <c r="D100" s="6">
        <v>90</v>
      </c>
      <c r="E100" s="6">
        <v>600</v>
      </c>
      <c r="F100" s="6">
        <v>50</v>
      </c>
      <c r="G100" s="6">
        <v>250</v>
      </c>
      <c r="H100" s="6">
        <v>980</v>
      </c>
      <c r="I100" s="6"/>
      <c r="J100" s="6">
        <v>680</v>
      </c>
      <c r="K100" s="110"/>
      <c r="L100" s="111">
        <v>0.124</v>
      </c>
      <c r="M100" s="111"/>
    </row>
    <row r="101" spans="2:13">
      <c r="C101" s="6" t="s">
        <v>12</v>
      </c>
      <c r="D101" s="6">
        <v>140</v>
      </c>
      <c r="E101" s="6">
        <v>960</v>
      </c>
      <c r="F101" s="6">
        <v>80</v>
      </c>
      <c r="G101" s="6">
        <v>500</v>
      </c>
      <c r="H101" s="6">
        <v>1690</v>
      </c>
      <c r="I101" s="6"/>
      <c r="J101" s="6">
        <v>1100</v>
      </c>
      <c r="K101" s="110"/>
      <c r="L101" s="111">
        <v>0.13</v>
      </c>
      <c r="M101" s="111"/>
    </row>
    <row r="102" spans="2:13">
      <c r="C102" s="6" t="s">
        <v>13</v>
      </c>
      <c r="D102" s="6">
        <v>0</v>
      </c>
      <c r="E102" s="6" t="s">
        <v>40</v>
      </c>
      <c r="F102" s="6">
        <v>0</v>
      </c>
      <c r="G102" s="6">
        <v>0</v>
      </c>
      <c r="H102" s="6" t="s">
        <v>40</v>
      </c>
      <c r="I102" s="6"/>
      <c r="J102" s="6" t="s">
        <v>40</v>
      </c>
      <c r="K102" s="110"/>
      <c r="L102" s="111">
        <v>0</v>
      </c>
      <c r="M102" s="111"/>
    </row>
    <row r="103" spans="2:13" ht="13">
      <c r="C103" s="8" t="s">
        <v>7</v>
      </c>
      <c r="D103" s="6">
        <v>320</v>
      </c>
      <c r="E103" s="6">
        <v>2320</v>
      </c>
      <c r="F103" s="6">
        <v>210</v>
      </c>
      <c r="G103" s="6">
        <v>970</v>
      </c>
      <c r="H103" s="6">
        <v>3820</v>
      </c>
      <c r="I103" s="6"/>
      <c r="J103" s="6">
        <v>2640</v>
      </c>
      <c r="K103" s="110"/>
      <c r="L103" s="111">
        <v>0.123</v>
      </c>
      <c r="M103" s="111"/>
    </row>
    <row r="104" spans="2:13">
      <c r="C104" s="6"/>
      <c r="D104" s="6"/>
      <c r="E104" s="6"/>
      <c r="F104" s="6"/>
      <c r="G104" s="6"/>
      <c r="H104" s="6"/>
      <c r="I104" s="6"/>
      <c r="J104" s="6"/>
      <c r="K104" s="110"/>
      <c r="L104" s="111"/>
      <c r="M104" s="111"/>
    </row>
    <row r="105" spans="2:13" ht="13">
      <c r="B105" s="86" t="s">
        <v>217</v>
      </c>
      <c r="C105" s="6" t="s">
        <v>8</v>
      </c>
      <c r="D105" s="6">
        <v>10</v>
      </c>
      <c r="E105" s="6">
        <v>210</v>
      </c>
      <c r="F105" s="6">
        <v>10</v>
      </c>
      <c r="G105" s="6">
        <v>60</v>
      </c>
      <c r="H105" s="6">
        <v>290</v>
      </c>
      <c r="I105" s="6"/>
      <c r="J105" s="6">
        <v>220</v>
      </c>
      <c r="K105" s="112"/>
      <c r="L105" s="113">
        <v>4.5999999999999999E-2</v>
      </c>
      <c r="M105" s="113"/>
    </row>
    <row r="106" spans="2:13">
      <c r="C106" s="6" t="s">
        <v>9</v>
      </c>
      <c r="D106" s="6">
        <v>90</v>
      </c>
      <c r="E106" s="6">
        <v>880</v>
      </c>
      <c r="F106" s="6">
        <v>50</v>
      </c>
      <c r="G106" s="6">
        <v>310</v>
      </c>
      <c r="H106" s="6">
        <v>1340</v>
      </c>
      <c r="I106" s="6"/>
      <c r="J106" s="6">
        <v>970</v>
      </c>
      <c r="K106" s="112"/>
      <c r="L106" s="113">
        <v>9.7000000000000003E-2</v>
      </c>
      <c r="M106" s="113"/>
    </row>
    <row r="107" spans="2:13">
      <c r="C107" s="6" t="s">
        <v>10</v>
      </c>
      <c r="D107" s="6">
        <v>90</v>
      </c>
      <c r="E107" s="6">
        <v>1010</v>
      </c>
      <c r="F107" s="6">
        <v>70</v>
      </c>
      <c r="G107" s="6">
        <v>380</v>
      </c>
      <c r="H107" s="6">
        <v>1550</v>
      </c>
      <c r="I107" s="6"/>
      <c r="J107" s="6">
        <v>1100</v>
      </c>
      <c r="K107" s="112"/>
      <c r="L107" s="113">
        <v>8.3000000000000004E-2</v>
      </c>
      <c r="M107" s="113"/>
    </row>
    <row r="108" spans="2:13">
      <c r="C108" s="6" t="s">
        <v>11</v>
      </c>
      <c r="D108" s="6">
        <v>20</v>
      </c>
      <c r="E108" s="6">
        <v>210</v>
      </c>
      <c r="F108" s="6">
        <v>20</v>
      </c>
      <c r="G108" s="6">
        <v>30</v>
      </c>
      <c r="H108" s="6">
        <v>280</v>
      </c>
      <c r="I108" s="6"/>
      <c r="J108" s="6">
        <v>230</v>
      </c>
      <c r="K108" s="112"/>
      <c r="L108" s="113">
        <v>7.3999999999999996E-2</v>
      </c>
      <c r="M108" s="113"/>
    </row>
    <row r="109" spans="2:13">
      <c r="C109" s="6" t="s">
        <v>12</v>
      </c>
      <c r="D109" s="6" t="s">
        <v>40</v>
      </c>
      <c r="E109" s="6">
        <v>50</v>
      </c>
      <c r="F109" s="6">
        <v>0</v>
      </c>
      <c r="G109" s="6" t="s">
        <v>40</v>
      </c>
      <c r="H109" s="6">
        <v>50</v>
      </c>
      <c r="I109" s="6"/>
      <c r="J109" s="6">
        <v>50</v>
      </c>
      <c r="K109" s="112"/>
      <c r="L109" s="113" t="s">
        <v>40</v>
      </c>
      <c r="M109" s="113"/>
    </row>
    <row r="110" spans="2:13">
      <c r="C110" s="6" t="s">
        <v>13</v>
      </c>
      <c r="D110" s="6">
        <v>10</v>
      </c>
      <c r="E110" s="6">
        <v>210</v>
      </c>
      <c r="F110" s="6">
        <v>20</v>
      </c>
      <c r="G110" s="6">
        <v>10</v>
      </c>
      <c r="H110" s="6">
        <v>260</v>
      </c>
      <c r="I110" s="6"/>
      <c r="J110" s="6">
        <v>220</v>
      </c>
      <c r="K110" s="112"/>
      <c r="L110" s="113">
        <v>3.5999999999999997E-2</v>
      </c>
      <c r="M110" s="113"/>
    </row>
    <row r="111" spans="2:13" ht="13">
      <c r="C111" s="8" t="s">
        <v>7</v>
      </c>
      <c r="D111" s="6">
        <v>220</v>
      </c>
      <c r="E111" s="6">
        <v>2570</v>
      </c>
      <c r="F111" s="6">
        <v>160</v>
      </c>
      <c r="G111" s="6">
        <v>800</v>
      </c>
      <c r="H111" s="6">
        <v>3750</v>
      </c>
      <c r="I111" s="6"/>
      <c r="J111" s="6">
        <v>2790</v>
      </c>
      <c r="K111" s="112"/>
      <c r="L111" s="113">
        <v>0.08</v>
      </c>
      <c r="M111" s="113"/>
    </row>
    <row r="112" spans="2:13">
      <c r="C112" s="6"/>
      <c r="D112" s="6"/>
      <c r="E112" s="6"/>
      <c r="F112" s="6"/>
      <c r="G112" s="6"/>
      <c r="H112" s="6"/>
      <c r="I112" s="6"/>
      <c r="J112" s="6"/>
      <c r="K112" s="112"/>
      <c r="L112" s="113"/>
      <c r="M112" s="113"/>
    </row>
    <row r="113" spans="2:13" ht="13">
      <c r="B113" s="86" t="s">
        <v>13</v>
      </c>
      <c r="C113" s="6" t="s">
        <v>8</v>
      </c>
      <c r="D113" s="6" t="s">
        <v>40</v>
      </c>
      <c r="E113" s="6">
        <v>10</v>
      </c>
      <c r="F113" s="6">
        <v>0</v>
      </c>
      <c r="G113" s="6">
        <v>20</v>
      </c>
      <c r="H113" s="6">
        <v>30</v>
      </c>
      <c r="I113" s="6"/>
      <c r="J113" s="6">
        <v>10</v>
      </c>
      <c r="K113" s="114"/>
      <c r="L113" s="115" t="s">
        <v>443</v>
      </c>
      <c r="M113" s="115"/>
    </row>
    <row r="114" spans="2:13">
      <c r="C114" s="6" t="s">
        <v>9</v>
      </c>
      <c r="D114" s="6">
        <v>10</v>
      </c>
      <c r="E114" s="6">
        <v>130</v>
      </c>
      <c r="F114" s="6" t="s">
        <v>40</v>
      </c>
      <c r="G114" s="6">
        <v>60</v>
      </c>
      <c r="H114" s="6">
        <v>200</v>
      </c>
      <c r="I114" s="6"/>
      <c r="J114" s="6">
        <v>140</v>
      </c>
      <c r="K114" s="114"/>
      <c r="L114" s="115">
        <v>9.4E-2</v>
      </c>
      <c r="M114" s="115"/>
    </row>
    <row r="115" spans="2:13">
      <c r="C115" s="6" t="s">
        <v>10</v>
      </c>
      <c r="D115" s="6">
        <v>50</v>
      </c>
      <c r="E115" s="6">
        <v>240</v>
      </c>
      <c r="F115" s="6">
        <v>20</v>
      </c>
      <c r="G115" s="6">
        <v>450</v>
      </c>
      <c r="H115" s="6">
        <v>760</v>
      </c>
      <c r="I115" s="6"/>
      <c r="J115" s="6">
        <v>290</v>
      </c>
      <c r="K115" s="114"/>
      <c r="L115" s="115" t="s">
        <v>443</v>
      </c>
      <c r="M115" s="115"/>
    </row>
    <row r="116" spans="2:13">
      <c r="C116" s="6" t="s">
        <v>11</v>
      </c>
      <c r="D116" s="6">
        <v>100</v>
      </c>
      <c r="E116" s="6">
        <v>410</v>
      </c>
      <c r="F116" s="6">
        <v>20</v>
      </c>
      <c r="G116" s="6">
        <v>60</v>
      </c>
      <c r="H116" s="6">
        <v>590</v>
      </c>
      <c r="I116" s="6"/>
      <c r="J116" s="6">
        <v>510</v>
      </c>
      <c r="K116" s="114"/>
      <c r="L116" s="115">
        <v>0.19400000000000001</v>
      </c>
      <c r="M116" s="115"/>
    </row>
    <row r="117" spans="2:13">
      <c r="C117" s="6" t="s">
        <v>12</v>
      </c>
      <c r="D117" s="6">
        <v>30</v>
      </c>
      <c r="E117" s="6">
        <v>180</v>
      </c>
      <c r="F117" s="6">
        <v>10</v>
      </c>
      <c r="G117" s="6">
        <v>30</v>
      </c>
      <c r="H117" s="6">
        <v>240</v>
      </c>
      <c r="I117" s="6"/>
      <c r="J117" s="6">
        <v>200</v>
      </c>
      <c r="K117" s="114"/>
      <c r="L117" s="115">
        <v>0.13800000000000001</v>
      </c>
      <c r="M117" s="115"/>
    </row>
    <row r="118" spans="2:13">
      <c r="C118" s="6" t="s">
        <v>13</v>
      </c>
      <c r="D118" s="6" t="s">
        <v>40</v>
      </c>
      <c r="E118" s="6">
        <v>60</v>
      </c>
      <c r="F118" s="6">
        <v>10</v>
      </c>
      <c r="G118" s="6">
        <v>1850</v>
      </c>
      <c r="H118" s="6">
        <v>1910</v>
      </c>
      <c r="I118" s="6"/>
      <c r="J118" s="6">
        <v>60</v>
      </c>
      <c r="K118" s="114"/>
      <c r="L118" s="115" t="s">
        <v>443</v>
      </c>
      <c r="M118" s="115"/>
    </row>
    <row r="119" spans="2:13" ht="13">
      <c r="C119" s="8" t="s">
        <v>7</v>
      </c>
      <c r="D119" s="6">
        <v>190</v>
      </c>
      <c r="E119" s="6">
        <v>1020</v>
      </c>
      <c r="F119" s="6">
        <v>60</v>
      </c>
      <c r="G119" s="6">
        <v>2470</v>
      </c>
      <c r="H119" s="6">
        <v>3730</v>
      </c>
      <c r="I119" s="6"/>
      <c r="J119" s="6">
        <v>1210</v>
      </c>
      <c r="K119" s="114"/>
      <c r="L119" s="115" t="s">
        <v>443</v>
      </c>
      <c r="M119" s="115"/>
    </row>
    <row r="120" spans="2:13" s="2811" customFormat="1" ht="13">
      <c r="C120" s="8"/>
      <c r="D120" s="6"/>
      <c r="E120" s="6"/>
      <c r="F120" s="6"/>
      <c r="G120" s="6"/>
      <c r="H120" s="6"/>
      <c r="I120" s="6"/>
      <c r="J120" s="6"/>
      <c r="K120" s="2727"/>
      <c r="L120" s="2727"/>
      <c r="M120" s="2727"/>
    </row>
    <row r="121" spans="2:13" s="2811" customFormat="1" ht="13">
      <c r="B121" s="86" t="s">
        <v>7</v>
      </c>
      <c r="C121" s="6" t="s">
        <v>8</v>
      </c>
      <c r="D121" s="6">
        <v>430</v>
      </c>
      <c r="E121" s="6">
        <v>5040</v>
      </c>
      <c r="F121" s="6">
        <v>290</v>
      </c>
      <c r="G121" s="6">
        <v>1540</v>
      </c>
      <c r="H121" s="6">
        <v>7290</v>
      </c>
      <c r="I121" s="6"/>
      <c r="J121" s="6">
        <v>5460</v>
      </c>
      <c r="K121" s="2727"/>
      <c r="L121" s="2727">
        <v>7.8E-2</v>
      </c>
      <c r="M121" s="2727"/>
    </row>
    <row r="122" spans="2:13" s="2811" customFormat="1">
      <c r="C122" s="6" t="s">
        <v>9</v>
      </c>
      <c r="D122" s="6">
        <v>4630</v>
      </c>
      <c r="E122" s="6">
        <v>43200</v>
      </c>
      <c r="F122" s="6">
        <v>3160</v>
      </c>
      <c r="G122" s="6">
        <v>11450</v>
      </c>
      <c r="H122" s="6">
        <v>62430</v>
      </c>
      <c r="I122" s="6"/>
      <c r="J122" s="6">
        <v>47820</v>
      </c>
      <c r="K122" s="2727"/>
      <c r="L122" s="2727">
        <v>9.7000000000000003E-2</v>
      </c>
      <c r="M122" s="2727"/>
    </row>
    <row r="123" spans="2:13" s="2811" customFormat="1">
      <c r="C123" s="6" t="s">
        <v>10</v>
      </c>
      <c r="D123" s="6">
        <v>11810</v>
      </c>
      <c r="E123" s="6">
        <v>86190</v>
      </c>
      <c r="F123" s="6">
        <v>7800</v>
      </c>
      <c r="G123" s="6">
        <v>23240</v>
      </c>
      <c r="H123" s="6">
        <v>129040</v>
      </c>
      <c r="I123" s="6"/>
      <c r="J123" s="6">
        <v>98000</v>
      </c>
      <c r="K123" s="2727"/>
      <c r="L123" s="2727">
        <v>0.12</v>
      </c>
      <c r="M123" s="2727"/>
    </row>
    <row r="124" spans="2:13" s="2811" customFormat="1">
      <c r="C124" s="6" t="s">
        <v>11</v>
      </c>
      <c r="D124" s="6">
        <v>15690</v>
      </c>
      <c r="E124" s="6">
        <v>87430</v>
      </c>
      <c r="F124" s="6">
        <v>7200</v>
      </c>
      <c r="G124" s="6">
        <v>18580</v>
      </c>
      <c r="H124" s="6">
        <v>128890</v>
      </c>
      <c r="I124" s="6"/>
      <c r="J124" s="6">
        <v>103110</v>
      </c>
      <c r="K124" s="2727"/>
      <c r="L124" s="2727">
        <v>0.152</v>
      </c>
      <c r="M124" s="2727"/>
    </row>
    <row r="125" spans="2:13" s="2811" customFormat="1">
      <c r="C125" s="6" t="s">
        <v>12</v>
      </c>
      <c r="D125" s="6">
        <v>15540</v>
      </c>
      <c r="E125" s="6">
        <v>88540</v>
      </c>
      <c r="F125" s="6">
        <v>9580</v>
      </c>
      <c r="G125" s="6">
        <v>27000</v>
      </c>
      <c r="H125" s="6">
        <v>140660</v>
      </c>
      <c r="I125" s="6"/>
      <c r="J125" s="6">
        <v>104080</v>
      </c>
      <c r="K125" s="2727"/>
      <c r="L125" s="2727">
        <v>0.14899999999999999</v>
      </c>
      <c r="M125" s="2727"/>
    </row>
    <row r="126" spans="2:13" s="2811" customFormat="1">
      <c r="C126" s="6" t="s">
        <v>13</v>
      </c>
      <c r="D126" s="6">
        <v>2470</v>
      </c>
      <c r="E126" s="6">
        <v>10510</v>
      </c>
      <c r="F126" s="6">
        <v>710</v>
      </c>
      <c r="G126" s="6">
        <v>2880</v>
      </c>
      <c r="H126" s="6">
        <v>16570</v>
      </c>
      <c r="I126" s="6"/>
      <c r="J126" s="6">
        <v>12980</v>
      </c>
      <c r="K126" s="2727"/>
      <c r="L126" s="2727">
        <v>0.19</v>
      </c>
      <c r="M126" s="2727"/>
    </row>
    <row r="127" spans="2:13" s="2811" customFormat="1" ht="13">
      <c r="C127" s="8" t="s">
        <v>7</v>
      </c>
      <c r="D127" s="6">
        <v>50560</v>
      </c>
      <c r="E127" s="6">
        <v>320900</v>
      </c>
      <c r="F127" s="6">
        <v>28740</v>
      </c>
      <c r="G127" s="6">
        <v>84680</v>
      </c>
      <c r="H127" s="6">
        <v>484880</v>
      </c>
      <c r="I127" s="6"/>
      <c r="J127" s="6">
        <v>371460</v>
      </c>
      <c r="K127" s="2727"/>
      <c r="L127" s="2727">
        <v>0.13600000000000001</v>
      </c>
      <c r="M127" s="2727"/>
    </row>
    <row r="128" spans="2:13">
      <c r="C128" s="6"/>
      <c r="D128" s="6"/>
      <c r="E128" s="6"/>
      <c r="F128" s="6"/>
      <c r="G128" s="6"/>
      <c r="H128" s="6"/>
      <c r="I128" s="6"/>
      <c r="J128" s="6"/>
      <c r="K128" s="114"/>
      <c r="L128" s="115"/>
      <c r="M128" s="115"/>
    </row>
    <row r="129" spans="1:13" ht="13">
      <c r="B129" s="9"/>
      <c r="C129" s="9"/>
      <c r="D129" s="9"/>
      <c r="E129" s="9"/>
      <c r="F129" s="9"/>
      <c r="G129" s="9"/>
      <c r="H129" s="9"/>
      <c r="I129" s="9"/>
      <c r="J129" s="9"/>
      <c r="K129" s="9"/>
      <c r="L129" s="13" t="s">
        <v>17</v>
      </c>
    </row>
    <row r="130" spans="1:13" ht="12.5" customHeight="1">
      <c r="B130" s="2848" t="s">
        <v>18</v>
      </c>
      <c r="C130" s="2846"/>
      <c r="D130" s="2846"/>
      <c r="E130" s="2846"/>
      <c r="F130" s="2846"/>
      <c r="G130" s="2846"/>
      <c r="H130" s="2846"/>
      <c r="I130" s="2846"/>
    </row>
    <row r="131" spans="1:13" ht="12.5" customHeight="1">
      <c r="B131" s="2848" t="s">
        <v>220</v>
      </c>
      <c r="C131" s="2846"/>
      <c r="D131" s="2846"/>
      <c r="E131" s="2846"/>
      <c r="F131" s="2846"/>
      <c r="G131" s="2846"/>
      <c r="H131" s="2846"/>
      <c r="I131" s="2846"/>
    </row>
    <row r="132" spans="1:13" ht="24" customHeight="1">
      <c r="B132" s="2848" t="s">
        <v>562</v>
      </c>
      <c r="C132" s="2846"/>
      <c r="D132" s="2846"/>
      <c r="E132" s="2846"/>
      <c r="F132" s="2846"/>
      <c r="G132" s="2846"/>
      <c r="H132" s="2846"/>
      <c r="I132" s="2846"/>
    </row>
    <row r="133" spans="1:13" ht="12.5" customHeight="1">
      <c r="B133" s="2848" t="s">
        <v>563</v>
      </c>
      <c r="C133" s="2846"/>
      <c r="D133" s="2846"/>
      <c r="E133" s="2846"/>
      <c r="F133" s="2846"/>
      <c r="G133" s="2846"/>
      <c r="H133" s="2846"/>
      <c r="I133" s="2846"/>
    </row>
    <row r="134" spans="1:13" ht="12.5" customHeight="1">
      <c r="B134" s="2848" t="s">
        <v>565</v>
      </c>
      <c r="C134" s="2846"/>
      <c r="D134" s="2846"/>
      <c r="E134" s="2846"/>
      <c r="F134" s="2846"/>
      <c r="G134" s="2846"/>
      <c r="H134" s="2846"/>
      <c r="I134" s="2846"/>
    </row>
    <row r="135" spans="1:13" ht="12.5" customHeight="1">
      <c r="B135" s="2848" t="s">
        <v>564</v>
      </c>
      <c r="C135" s="2846"/>
      <c r="D135" s="2846"/>
      <c r="E135" s="2846"/>
      <c r="F135" s="2846"/>
      <c r="G135" s="2846"/>
      <c r="H135" s="2846"/>
      <c r="I135" s="2846"/>
    </row>
    <row r="136" spans="1:13" s="2778" customFormat="1" ht="12.5" customHeight="1">
      <c r="A136" s="2804"/>
      <c r="B136" s="2859" t="s">
        <v>663</v>
      </c>
      <c r="C136" s="2859"/>
      <c r="D136" s="2859"/>
      <c r="E136" s="2859"/>
      <c r="F136" s="2859"/>
      <c r="G136" s="2859"/>
      <c r="H136" s="2859"/>
      <c r="I136" s="2859"/>
      <c r="J136" s="2859"/>
      <c r="K136" s="2783"/>
      <c r="L136" s="2783"/>
      <c r="M136" s="2783"/>
    </row>
  </sheetData>
  <mergeCells count="7">
    <mergeCell ref="B136:J136"/>
    <mergeCell ref="B134:I134"/>
    <mergeCell ref="B135:I135"/>
    <mergeCell ref="B130:I130"/>
    <mergeCell ref="B132:I132"/>
    <mergeCell ref="B133:I133"/>
    <mergeCell ref="B131:I131"/>
  </mergeCells>
  <pageMargins left="0.7" right="0.7" top="0.75" bottom="0.75" header="0.3" footer="0.3"/>
  <pageSetup paperSize="9" scale="72" fitToHeight="0"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12" width="13.7265625" customWidth="1"/>
  </cols>
  <sheetData>
    <row r="1" spans="2:12">
      <c r="B1" s="2" t="str">
        <f>HYPERLINK("#'Contents'!A1", "Back to contents")</f>
        <v>Back to contents</v>
      </c>
    </row>
    <row r="2" spans="2:12" ht="22.5">
      <c r="B2" s="11" t="s">
        <v>668</v>
      </c>
    </row>
    <row r="3" spans="2:12" ht="13">
      <c r="B3" s="12" t="s">
        <v>7</v>
      </c>
    </row>
    <row r="4" spans="2:12" ht="13">
      <c r="B4" s="10"/>
      <c r="C4" s="10"/>
      <c r="D4" s="10"/>
      <c r="E4" s="10"/>
      <c r="F4" s="10"/>
      <c r="G4" s="10"/>
      <c r="H4" s="10"/>
      <c r="I4" s="10"/>
      <c r="J4" s="10"/>
      <c r="K4" s="14" t="s">
        <v>15</v>
      </c>
    </row>
    <row r="5" spans="2:12" ht="30" customHeight="1">
      <c r="B5" s="16"/>
      <c r="C5" s="22" t="s">
        <v>33</v>
      </c>
      <c r="D5" s="22" t="s">
        <v>34</v>
      </c>
      <c r="E5" s="22" t="s">
        <v>35</v>
      </c>
      <c r="F5" s="22" t="s">
        <v>36</v>
      </c>
      <c r="G5" s="22" t="s">
        <v>37</v>
      </c>
      <c r="H5" s="22" t="s">
        <v>38</v>
      </c>
      <c r="I5" s="22" t="s">
        <v>39</v>
      </c>
      <c r="J5" s="22" t="s">
        <v>13</v>
      </c>
      <c r="K5" s="22" t="s">
        <v>7</v>
      </c>
      <c r="L5" s="15"/>
    </row>
    <row r="7" spans="2:12" ht="13">
      <c r="B7" s="12" t="s">
        <v>16</v>
      </c>
    </row>
    <row r="9" spans="2:12" ht="13">
      <c r="B9" s="3" t="s">
        <v>549</v>
      </c>
      <c r="C9" s="6">
        <v>100</v>
      </c>
      <c r="D9" s="6">
        <v>3930</v>
      </c>
      <c r="E9" s="6">
        <v>6210</v>
      </c>
      <c r="F9" s="6">
        <v>7480</v>
      </c>
      <c r="G9" s="6">
        <v>9340</v>
      </c>
      <c r="H9" s="6">
        <v>2860</v>
      </c>
      <c r="I9" s="6">
        <v>690</v>
      </c>
      <c r="J9" s="6" t="s">
        <v>40</v>
      </c>
      <c r="K9" s="6">
        <v>30610</v>
      </c>
      <c r="L9" s="6"/>
    </row>
    <row r="10" spans="2:12" ht="13">
      <c r="B10" s="3" t="s">
        <v>550</v>
      </c>
      <c r="C10" s="6">
        <v>140</v>
      </c>
      <c r="D10" s="6">
        <v>8350</v>
      </c>
      <c r="E10" s="6">
        <v>12060</v>
      </c>
      <c r="F10" s="6">
        <v>14560</v>
      </c>
      <c r="G10" s="6">
        <v>18210</v>
      </c>
      <c r="H10" s="6">
        <v>4660</v>
      </c>
      <c r="I10" s="6">
        <v>1350</v>
      </c>
      <c r="J10" s="6" t="s">
        <v>40</v>
      </c>
      <c r="K10" s="6">
        <v>59340</v>
      </c>
      <c r="L10" s="6"/>
    </row>
    <row r="11" spans="2:12" ht="13">
      <c r="B11" s="3" t="s">
        <v>210</v>
      </c>
      <c r="C11" s="6">
        <v>100</v>
      </c>
      <c r="D11" s="6">
        <v>5800</v>
      </c>
      <c r="E11" s="6">
        <v>7490</v>
      </c>
      <c r="F11" s="6">
        <v>8630</v>
      </c>
      <c r="G11" s="6">
        <v>11090</v>
      </c>
      <c r="H11" s="6">
        <v>2780</v>
      </c>
      <c r="I11" s="6">
        <v>710</v>
      </c>
      <c r="J11" s="6" t="s">
        <v>40</v>
      </c>
      <c r="K11" s="6">
        <v>36610</v>
      </c>
      <c r="L11" s="6"/>
    </row>
    <row r="12" spans="2:12" ht="13">
      <c r="B12" s="3" t="s">
        <v>551</v>
      </c>
      <c r="C12" s="6">
        <v>60</v>
      </c>
      <c r="D12" s="6">
        <v>3010</v>
      </c>
      <c r="E12" s="6">
        <v>4240</v>
      </c>
      <c r="F12" s="6">
        <v>4980</v>
      </c>
      <c r="G12" s="6">
        <v>6850</v>
      </c>
      <c r="H12" s="6">
        <v>1780</v>
      </c>
      <c r="I12" s="6">
        <v>460</v>
      </c>
      <c r="J12" s="6">
        <v>0</v>
      </c>
      <c r="K12" s="6">
        <v>21370</v>
      </c>
      <c r="L12" s="6"/>
    </row>
    <row r="13" spans="2:12" ht="13">
      <c r="B13" s="3" t="s">
        <v>240</v>
      </c>
      <c r="C13" s="6">
        <v>60</v>
      </c>
      <c r="D13" s="6">
        <v>4290</v>
      </c>
      <c r="E13" s="6">
        <v>6310</v>
      </c>
      <c r="F13" s="6">
        <v>7200</v>
      </c>
      <c r="G13" s="6">
        <v>9450</v>
      </c>
      <c r="H13" s="6">
        <v>2500</v>
      </c>
      <c r="I13" s="6">
        <v>680</v>
      </c>
      <c r="J13" s="6" t="s">
        <v>40</v>
      </c>
      <c r="K13" s="6">
        <v>30500</v>
      </c>
      <c r="L13" s="6"/>
    </row>
    <row r="14" spans="2:12" ht="13">
      <c r="B14" s="3" t="s">
        <v>211</v>
      </c>
      <c r="C14" s="6">
        <v>60</v>
      </c>
      <c r="D14" s="6">
        <v>2870</v>
      </c>
      <c r="E14" s="6">
        <v>4060</v>
      </c>
      <c r="F14" s="6">
        <v>5290</v>
      </c>
      <c r="G14" s="6">
        <v>7500</v>
      </c>
      <c r="H14" s="6">
        <v>2120</v>
      </c>
      <c r="I14" s="6">
        <v>700</v>
      </c>
      <c r="J14" s="6" t="s">
        <v>40</v>
      </c>
      <c r="K14" s="6">
        <v>22590</v>
      </c>
      <c r="L14" s="6"/>
    </row>
    <row r="15" spans="2:12" ht="13">
      <c r="B15" s="3" t="s">
        <v>212</v>
      </c>
      <c r="C15" s="6">
        <v>160</v>
      </c>
      <c r="D15" s="6">
        <v>23000</v>
      </c>
      <c r="E15" s="6">
        <v>24320</v>
      </c>
      <c r="F15" s="6">
        <v>22300</v>
      </c>
      <c r="G15" s="6">
        <v>24220</v>
      </c>
      <c r="H15" s="6">
        <v>5700</v>
      </c>
      <c r="I15" s="6">
        <v>2220</v>
      </c>
      <c r="J15" s="6">
        <v>10</v>
      </c>
      <c r="K15" s="6">
        <v>101930</v>
      </c>
      <c r="L15" s="6"/>
    </row>
    <row r="16" spans="2:12" ht="13">
      <c r="B16" s="3" t="s">
        <v>552</v>
      </c>
      <c r="C16" s="6">
        <v>130</v>
      </c>
      <c r="D16" s="6">
        <v>5730</v>
      </c>
      <c r="E16" s="6">
        <v>7540</v>
      </c>
      <c r="F16" s="6">
        <v>9200</v>
      </c>
      <c r="G16" s="6">
        <v>13520</v>
      </c>
      <c r="H16" s="6">
        <v>4090</v>
      </c>
      <c r="I16" s="6">
        <v>1560</v>
      </c>
      <c r="J16" s="6" t="s">
        <v>40</v>
      </c>
      <c r="K16" s="6">
        <v>41770</v>
      </c>
      <c r="L16" s="6"/>
    </row>
    <row r="17" spans="2:12" ht="13">
      <c r="B17" s="3" t="s">
        <v>553</v>
      </c>
      <c r="C17" s="6">
        <v>180</v>
      </c>
      <c r="D17" s="6">
        <v>7050</v>
      </c>
      <c r="E17" s="6">
        <v>9510</v>
      </c>
      <c r="F17" s="6">
        <v>10370</v>
      </c>
      <c r="G17" s="6">
        <v>13250</v>
      </c>
      <c r="H17" s="6">
        <v>3640</v>
      </c>
      <c r="I17" s="6">
        <v>1190</v>
      </c>
      <c r="J17" s="6" t="s">
        <v>40</v>
      </c>
      <c r="K17" s="6">
        <v>45180</v>
      </c>
      <c r="L17" s="6"/>
    </row>
    <row r="18" spans="2:12" ht="13">
      <c r="B18" s="3"/>
      <c r="C18" s="6"/>
      <c r="D18" s="6"/>
      <c r="E18" s="6"/>
      <c r="F18" s="6"/>
      <c r="G18" s="6"/>
      <c r="H18" s="6"/>
      <c r="I18" s="6"/>
      <c r="J18" s="6"/>
      <c r="K18" s="6"/>
      <c r="L18" s="6"/>
    </row>
    <row r="19" spans="2:12" ht="13">
      <c r="B19" s="3" t="s">
        <v>213</v>
      </c>
      <c r="C19" s="6">
        <v>980</v>
      </c>
      <c r="D19" s="6">
        <v>64030</v>
      </c>
      <c r="E19" s="6">
        <v>81740</v>
      </c>
      <c r="F19" s="6">
        <v>90010</v>
      </c>
      <c r="G19" s="6">
        <v>113430</v>
      </c>
      <c r="H19" s="6">
        <v>30130</v>
      </c>
      <c r="I19" s="6">
        <v>9560</v>
      </c>
      <c r="J19" s="6">
        <v>30</v>
      </c>
      <c r="K19" s="6">
        <v>389900</v>
      </c>
      <c r="L19" s="6"/>
    </row>
    <row r="20" spans="2:12" ht="13">
      <c r="B20" s="3" t="s">
        <v>214</v>
      </c>
      <c r="C20" s="6">
        <v>130</v>
      </c>
      <c r="D20" s="6">
        <v>5250</v>
      </c>
      <c r="E20" s="6">
        <v>8660</v>
      </c>
      <c r="F20" s="6">
        <v>8660</v>
      </c>
      <c r="G20" s="6">
        <v>9710</v>
      </c>
      <c r="H20" s="6">
        <v>2830</v>
      </c>
      <c r="I20" s="6">
        <v>850</v>
      </c>
      <c r="J20" s="6" t="s">
        <v>40</v>
      </c>
      <c r="K20" s="6">
        <v>36090</v>
      </c>
      <c r="L20" s="6"/>
    </row>
    <row r="21" spans="2:12" ht="13">
      <c r="B21" s="3" t="s">
        <v>215</v>
      </c>
      <c r="C21" s="6">
        <v>180</v>
      </c>
      <c r="D21" s="6">
        <v>6520</v>
      </c>
      <c r="E21" s="6">
        <v>10330</v>
      </c>
      <c r="F21" s="6">
        <v>10740</v>
      </c>
      <c r="G21" s="6">
        <v>14710</v>
      </c>
      <c r="H21" s="6">
        <v>4030</v>
      </c>
      <c r="I21" s="6">
        <v>1070</v>
      </c>
      <c r="J21" s="6" t="s">
        <v>40</v>
      </c>
      <c r="K21" s="6">
        <v>47590</v>
      </c>
      <c r="L21" s="6"/>
    </row>
    <row r="22" spans="2:12" ht="13">
      <c r="B22" s="3" t="s">
        <v>216</v>
      </c>
      <c r="C22" s="6" t="s">
        <v>40</v>
      </c>
      <c r="D22" s="6">
        <v>420</v>
      </c>
      <c r="E22" s="6">
        <v>830</v>
      </c>
      <c r="F22" s="6">
        <v>990</v>
      </c>
      <c r="G22" s="6">
        <v>1210</v>
      </c>
      <c r="H22" s="6">
        <v>260</v>
      </c>
      <c r="I22" s="6">
        <v>90</v>
      </c>
      <c r="J22" s="6">
        <v>10</v>
      </c>
      <c r="K22" s="6">
        <v>3820</v>
      </c>
      <c r="L22" s="6"/>
    </row>
    <row r="23" spans="2:12" ht="13">
      <c r="B23" s="3"/>
      <c r="C23" s="6"/>
      <c r="D23" s="6"/>
      <c r="E23" s="6"/>
      <c r="F23" s="6"/>
      <c r="G23" s="6"/>
      <c r="H23" s="6"/>
      <c r="I23" s="6"/>
      <c r="J23" s="6"/>
      <c r="K23" s="6"/>
      <c r="L23" s="6"/>
    </row>
    <row r="24" spans="2:12" ht="13">
      <c r="B24" s="3" t="s">
        <v>217</v>
      </c>
      <c r="C24" s="6">
        <v>0</v>
      </c>
      <c r="D24" s="6">
        <v>310</v>
      </c>
      <c r="E24" s="6">
        <v>1060</v>
      </c>
      <c r="F24" s="6">
        <v>1180</v>
      </c>
      <c r="G24" s="6">
        <v>990</v>
      </c>
      <c r="H24" s="6">
        <v>190</v>
      </c>
      <c r="I24" s="6">
        <v>30</v>
      </c>
      <c r="J24" s="6">
        <v>0</v>
      </c>
      <c r="K24" s="6">
        <v>3750</v>
      </c>
      <c r="L24" s="6"/>
    </row>
    <row r="25" spans="2:12" ht="13">
      <c r="B25" s="3"/>
      <c r="C25" s="6"/>
      <c r="D25" s="6"/>
      <c r="E25" s="6"/>
      <c r="F25" s="6"/>
      <c r="G25" s="6"/>
      <c r="H25" s="6"/>
      <c r="I25" s="6"/>
      <c r="J25" s="6"/>
      <c r="K25" s="6"/>
      <c r="L25" s="6"/>
    </row>
    <row r="26" spans="2:12" ht="13">
      <c r="B26" s="3" t="s">
        <v>13</v>
      </c>
      <c r="C26" s="6">
        <v>40</v>
      </c>
      <c r="D26" s="6">
        <v>890</v>
      </c>
      <c r="E26" s="6">
        <v>780</v>
      </c>
      <c r="F26" s="6">
        <v>730</v>
      </c>
      <c r="G26" s="6">
        <v>980</v>
      </c>
      <c r="H26" s="6">
        <v>260</v>
      </c>
      <c r="I26" s="6">
        <v>50</v>
      </c>
      <c r="J26" s="6">
        <v>0</v>
      </c>
      <c r="K26" s="6">
        <v>3730</v>
      </c>
      <c r="L26" s="6"/>
    </row>
    <row r="27" spans="2:12" ht="13">
      <c r="B27" s="3"/>
      <c r="C27" s="6"/>
      <c r="D27" s="6"/>
      <c r="E27" s="6"/>
      <c r="F27" s="6"/>
      <c r="G27" s="6"/>
      <c r="H27" s="6"/>
      <c r="I27" s="6"/>
      <c r="J27" s="6"/>
      <c r="K27" s="6"/>
      <c r="L27" s="6"/>
    </row>
    <row r="28" spans="2:12" ht="13">
      <c r="B28" s="3" t="s">
        <v>7</v>
      </c>
      <c r="C28" s="6">
        <v>1330</v>
      </c>
      <c r="D28" s="6">
        <v>77420</v>
      </c>
      <c r="E28" s="6">
        <v>103410</v>
      </c>
      <c r="F28" s="6">
        <v>112290</v>
      </c>
      <c r="G28" s="6">
        <v>141030</v>
      </c>
      <c r="H28" s="6">
        <v>37710</v>
      </c>
      <c r="I28" s="6">
        <v>11640</v>
      </c>
      <c r="J28" s="6">
        <v>50</v>
      </c>
      <c r="K28" s="6">
        <v>484880</v>
      </c>
      <c r="L28" s="6"/>
    </row>
    <row r="29" spans="2:12" ht="13">
      <c r="B29" s="3"/>
      <c r="C29" s="6"/>
      <c r="D29" s="6"/>
      <c r="E29" s="6"/>
      <c r="F29" s="6"/>
      <c r="G29" s="6"/>
      <c r="H29" s="6"/>
      <c r="I29" s="6"/>
      <c r="J29" s="6"/>
      <c r="K29" s="6"/>
      <c r="L29" s="6"/>
    </row>
    <row r="30" spans="2:12" ht="13">
      <c r="B30" s="9"/>
      <c r="C30" s="9"/>
      <c r="D30" s="9"/>
      <c r="E30" s="9"/>
      <c r="F30" s="9"/>
      <c r="G30" s="9"/>
      <c r="H30" s="9"/>
      <c r="I30" s="9"/>
      <c r="J30" s="9"/>
      <c r="K30" s="13" t="s">
        <v>17</v>
      </c>
    </row>
    <row r="31" spans="2:12" ht="12.5" customHeight="1">
      <c r="B31" s="2848" t="s">
        <v>18</v>
      </c>
      <c r="C31" s="2846"/>
      <c r="D31" s="2846"/>
      <c r="E31" s="2846"/>
      <c r="F31" s="2846"/>
      <c r="G31" s="2846"/>
      <c r="H31" s="2846"/>
      <c r="I31" s="2846"/>
    </row>
    <row r="32" spans="2:12" ht="12.5" customHeight="1">
      <c r="B32" s="2848" t="s">
        <v>220</v>
      </c>
      <c r="C32" s="2846"/>
      <c r="D32" s="2846"/>
      <c r="E32" s="2846"/>
      <c r="F32" s="2846"/>
      <c r="G32" s="2846"/>
      <c r="H32" s="2846"/>
      <c r="I32" s="2846"/>
    </row>
  </sheetData>
  <mergeCells count="2">
    <mergeCell ref="B31:I31"/>
    <mergeCell ref="B32:I32"/>
  </mergeCells>
  <pageMargins left="0.7" right="0.7" top="0.75" bottom="0.75" header="0.3" footer="0.3"/>
  <pageSetup paperSize="9" scale="75"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1"/>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70.7265625" customWidth="1"/>
    <col min="3" max="3" width="13.7265625" customWidth="1"/>
    <col min="4" max="4" width="2.7265625" style="2780" customWidth="1"/>
    <col min="5" max="7" width="13.7265625" customWidth="1"/>
    <col min="8" max="8" width="2.7265625" style="2780" customWidth="1"/>
    <col min="9" max="9" width="13.7265625" customWidth="1"/>
    <col min="10" max="10" width="2.7265625" style="2780" customWidth="1"/>
    <col min="11" max="11" width="13.7265625" customWidth="1"/>
    <col min="12" max="12" width="2.7265625" style="2780" customWidth="1"/>
    <col min="13" max="14" width="13.7265625" customWidth="1"/>
  </cols>
  <sheetData>
    <row r="1" spans="2:14">
      <c r="B1" s="2" t="str">
        <f>HYPERLINK("#'Contents'!A1", "Back to contents")</f>
        <v>Back to contents</v>
      </c>
    </row>
    <row r="2" spans="2:14" ht="22.5">
      <c r="B2" s="11" t="s">
        <v>669</v>
      </c>
    </row>
    <row r="3" spans="2:14" ht="13">
      <c r="B3" s="12" t="s">
        <v>7</v>
      </c>
    </row>
    <row r="4" spans="2:14" ht="13">
      <c r="B4" s="10"/>
      <c r="C4" s="10"/>
      <c r="D4" s="2782"/>
      <c r="E4" s="10"/>
      <c r="F4" s="10"/>
      <c r="G4" s="10"/>
      <c r="H4" s="2782"/>
      <c r="I4" s="10"/>
      <c r="J4" s="2782"/>
      <c r="K4" s="10"/>
      <c r="L4" s="2782"/>
      <c r="M4" s="14" t="s">
        <v>15</v>
      </c>
    </row>
    <row r="5" spans="2:14" ht="60" customHeight="1">
      <c r="B5" s="16" t="s">
        <v>50</v>
      </c>
      <c r="C5" s="22" t="s">
        <v>8</v>
      </c>
      <c r="D5" s="22"/>
      <c r="E5" s="22" t="s">
        <v>9</v>
      </c>
      <c r="F5" s="22" t="s">
        <v>10</v>
      </c>
      <c r="G5" s="22" t="s">
        <v>11</v>
      </c>
      <c r="H5" s="22"/>
      <c r="I5" s="22" t="s">
        <v>12</v>
      </c>
      <c r="J5" s="22"/>
      <c r="K5" s="22" t="s">
        <v>13</v>
      </c>
      <c r="L5" s="22"/>
      <c r="M5" s="22" t="s">
        <v>7</v>
      </c>
      <c r="N5" s="15"/>
    </row>
    <row r="7" spans="2:14" ht="13">
      <c r="B7" s="12" t="s">
        <v>16</v>
      </c>
    </row>
    <row r="9" spans="2:14" ht="13">
      <c r="B9" s="3" t="s">
        <v>81</v>
      </c>
      <c r="C9" s="6"/>
      <c r="D9" s="6"/>
      <c r="E9" s="6"/>
      <c r="F9" s="6"/>
      <c r="G9" s="6"/>
      <c r="H9" s="6"/>
      <c r="I9" s="6"/>
      <c r="J9" s="6"/>
      <c r="K9" s="6"/>
      <c r="L9" s="6"/>
      <c r="M9" s="6"/>
      <c r="N9" s="6"/>
    </row>
    <row r="10" spans="2:14">
      <c r="B10" s="5" t="s">
        <v>82</v>
      </c>
      <c r="C10" s="6">
        <v>10</v>
      </c>
      <c r="D10" s="6"/>
      <c r="E10" s="6">
        <v>20</v>
      </c>
      <c r="F10" s="6">
        <v>10</v>
      </c>
      <c r="G10" s="6">
        <v>10</v>
      </c>
      <c r="H10" s="6"/>
      <c r="I10" s="6">
        <v>0</v>
      </c>
      <c r="J10" s="6"/>
      <c r="K10" s="6">
        <v>0</v>
      </c>
      <c r="L10" s="6"/>
      <c r="M10" s="6">
        <v>50</v>
      </c>
      <c r="N10" s="6"/>
    </row>
    <row r="11" spans="2:14">
      <c r="B11" s="5" t="s">
        <v>83</v>
      </c>
      <c r="C11" s="6">
        <v>80</v>
      </c>
      <c r="D11" s="6"/>
      <c r="E11" s="6">
        <v>2870</v>
      </c>
      <c r="F11" s="6">
        <v>980</v>
      </c>
      <c r="G11" s="6">
        <v>1360</v>
      </c>
      <c r="H11" s="6"/>
      <c r="I11" s="6">
        <v>1450</v>
      </c>
      <c r="J11" s="6"/>
      <c r="K11" s="6">
        <v>0</v>
      </c>
      <c r="L11" s="6"/>
      <c r="M11" s="6">
        <v>6750</v>
      </c>
      <c r="N11" s="6"/>
    </row>
    <row r="12" spans="2:14">
      <c r="B12" s="5" t="s">
        <v>84</v>
      </c>
      <c r="C12" s="6" t="s">
        <v>40</v>
      </c>
      <c r="D12" s="6"/>
      <c r="E12" s="6">
        <v>20</v>
      </c>
      <c r="F12" s="6" t="s">
        <v>40</v>
      </c>
      <c r="G12" s="6" t="s">
        <v>40</v>
      </c>
      <c r="H12" s="6"/>
      <c r="I12" s="6" t="s">
        <v>40</v>
      </c>
      <c r="J12" s="6"/>
      <c r="K12" s="6">
        <v>0</v>
      </c>
      <c r="L12" s="6"/>
      <c r="M12" s="6">
        <v>30</v>
      </c>
      <c r="N12" s="6"/>
    </row>
    <row r="13" spans="2:14">
      <c r="B13" s="5" t="s">
        <v>85</v>
      </c>
      <c r="C13" s="6">
        <v>210</v>
      </c>
      <c r="D13" s="6"/>
      <c r="E13" s="6">
        <v>1680</v>
      </c>
      <c r="F13" s="6">
        <v>250</v>
      </c>
      <c r="G13" s="6">
        <v>330</v>
      </c>
      <c r="H13" s="6"/>
      <c r="I13" s="6">
        <v>60</v>
      </c>
      <c r="J13" s="6"/>
      <c r="K13" s="6">
        <v>0</v>
      </c>
      <c r="L13" s="6"/>
      <c r="M13" s="6">
        <v>2530</v>
      </c>
      <c r="N13" s="6"/>
    </row>
    <row r="14" spans="2:14">
      <c r="B14" s="5" t="s">
        <v>86</v>
      </c>
      <c r="C14" s="6">
        <v>10</v>
      </c>
      <c r="D14" s="6"/>
      <c r="E14" s="6">
        <v>180</v>
      </c>
      <c r="F14" s="6">
        <v>210</v>
      </c>
      <c r="G14" s="6">
        <v>60</v>
      </c>
      <c r="H14" s="6"/>
      <c r="I14" s="6">
        <v>20</v>
      </c>
      <c r="J14" s="6"/>
      <c r="K14" s="6">
        <v>10</v>
      </c>
      <c r="L14" s="6"/>
      <c r="M14" s="6">
        <v>490</v>
      </c>
      <c r="N14" s="6"/>
    </row>
    <row r="15" spans="2:14">
      <c r="B15" s="5"/>
    </row>
    <row r="16" spans="2:14" ht="13">
      <c r="B16" s="3" t="s">
        <v>87</v>
      </c>
      <c r="C16" s="6"/>
      <c r="D16" s="6"/>
      <c r="E16" s="6"/>
      <c r="F16" s="6"/>
      <c r="G16" s="6"/>
      <c r="H16" s="6"/>
      <c r="I16" s="6"/>
      <c r="J16" s="6"/>
      <c r="K16" s="6"/>
      <c r="L16" s="6"/>
      <c r="M16" s="6"/>
      <c r="N16" s="6"/>
    </row>
    <row r="17" spans="2:14">
      <c r="B17" s="5" t="s">
        <v>88</v>
      </c>
      <c r="C17" s="6">
        <v>330</v>
      </c>
      <c r="D17" s="6"/>
      <c r="E17" s="6">
        <v>2330</v>
      </c>
      <c r="F17" s="6">
        <v>2180</v>
      </c>
      <c r="G17" s="6">
        <v>410</v>
      </c>
      <c r="H17" s="6"/>
      <c r="I17" s="6">
        <v>80</v>
      </c>
      <c r="J17" s="6"/>
      <c r="K17" s="6">
        <v>0</v>
      </c>
      <c r="L17" s="6"/>
      <c r="M17" s="6">
        <v>5330</v>
      </c>
      <c r="N17" s="6"/>
    </row>
    <row r="18" spans="2:14">
      <c r="B18" s="5" t="s">
        <v>89</v>
      </c>
      <c r="C18" s="6">
        <v>10</v>
      </c>
      <c r="D18" s="6"/>
      <c r="E18" s="6">
        <v>60</v>
      </c>
      <c r="F18" s="6">
        <v>590</v>
      </c>
      <c r="G18" s="6">
        <v>350</v>
      </c>
      <c r="H18" s="6"/>
      <c r="I18" s="6">
        <v>50</v>
      </c>
      <c r="J18" s="6"/>
      <c r="K18" s="6">
        <v>0</v>
      </c>
      <c r="L18" s="6"/>
      <c r="M18" s="6">
        <v>1060</v>
      </c>
      <c r="N18" s="6"/>
    </row>
    <row r="19" spans="2:14">
      <c r="B19" s="5" t="s">
        <v>90</v>
      </c>
      <c r="C19" s="6">
        <v>10</v>
      </c>
      <c r="D19" s="6"/>
      <c r="E19" s="6">
        <v>70</v>
      </c>
      <c r="F19" s="6">
        <v>300</v>
      </c>
      <c r="G19" s="6">
        <v>290</v>
      </c>
      <c r="H19" s="6"/>
      <c r="I19" s="6">
        <v>430</v>
      </c>
      <c r="J19" s="6"/>
      <c r="K19" s="6">
        <v>0</v>
      </c>
      <c r="L19" s="6"/>
      <c r="M19" s="6">
        <v>1100</v>
      </c>
      <c r="N19" s="6"/>
    </row>
    <row r="20" spans="2:14">
      <c r="B20" s="5" t="s">
        <v>91</v>
      </c>
      <c r="C20" s="6">
        <v>10</v>
      </c>
      <c r="D20" s="6"/>
      <c r="E20" s="6">
        <v>150</v>
      </c>
      <c r="F20" s="6">
        <v>800</v>
      </c>
      <c r="G20" s="6">
        <v>220</v>
      </c>
      <c r="H20" s="6"/>
      <c r="I20" s="6">
        <v>640</v>
      </c>
      <c r="J20" s="6"/>
      <c r="K20" s="6">
        <v>0</v>
      </c>
      <c r="L20" s="6"/>
      <c r="M20" s="6">
        <v>1810</v>
      </c>
      <c r="N20" s="6"/>
    </row>
    <row r="21" spans="2:14">
      <c r="B21" s="5" t="s">
        <v>92</v>
      </c>
      <c r="C21" s="6">
        <v>10</v>
      </c>
      <c r="D21" s="6"/>
      <c r="E21" s="6">
        <v>560</v>
      </c>
      <c r="F21" s="6">
        <v>1240</v>
      </c>
      <c r="G21" s="6">
        <v>190</v>
      </c>
      <c r="H21" s="6"/>
      <c r="I21" s="6">
        <v>100</v>
      </c>
      <c r="J21" s="6"/>
      <c r="K21" s="6">
        <v>0</v>
      </c>
      <c r="L21" s="6"/>
      <c r="M21" s="6">
        <v>2100</v>
      </c>
      <c r="N21" s="6"/>
    </row>
    <row r="22" spans="2:14">
      <c r="B22" s="5" t="s">
        <v>93</v>
      </c>
      <c r="C22" s="6">
        <v>30</v>
      </c>
      <c r="D22" s="6"/>
      <c r="E22" s="6">
        <v>340</v>
      </c>
      <c r="F22" s="6">
        <v>480</v>
      </c>
      <c r="G22" s="6">
        <v>480</v>
      </c>
      <c r="H22" s="6"/>
      <c r="I22" s="6">
        <v>200</v>
      </c>
      <c r="J22" s="6"/>
      <c r="K22" s="6">
        <v>0</v>
      </c>
      <c r="L22" s="6"/>
      <c r="M22" s="6">
        <v>1520</v>
      </c>
      <c r="N22" s="6"/>
    </row>
    <row r="23" spans="2:14">
      <c r="B23" s="5" t="s">
        <v>94</v>
      </c>
      <c r="C23" s="6">
        <v>10</v>
      </c>
      <c r="D23" s="6"/>
      <c r="E23" s="6">
        <v>110</v>
      </c>
      <c r="F23" s="6">
        <v>120</v>
      </c>
      <c r="G23" s="6">
        <v>20</v>
      </c>
      <c r="H23" s="6"/>
      <c r="I23" s="6" t="s">
        <v>40</v>
      </c>
      <c r="J23" s="6"/>
      <c r="K23" s="6">
        <v>0</v>
      </c>
      <c r="L23" s="6"/>
      <c r="M23" s="6">
        <v>260</v>
      </c>
      <c r="N23" s="6"/>
    </row>
    <row r="24" spans="2:14">
      <c r="B24" s="5"/>
    </row>
    <row r="25" spans="2:14" ht="13">
      <c r="B25" s="3" t="s">
        <v>95</v>
      </c>
      <c r="C25" s="6"/>
      <c r="D25" s="6"/>
      <c r="E25" s="6"/>
      <c r="F25" s="6"/>
      <c r="G25" s="6"/>
      <c r="H25" s="6"/>
      <c r="I25" s="6"/>
      <c r="J25" s="6"/>
      <c r="K25" s="6"/>
      <c r="L25" s="6"/>
      <c r="M25" s="6"/>
      <c r="N25" s="6"/>
    </row>
    <row r="26" spans="2:14" ht="14.5">
      <c r="B26" s="2806" t="s">
        <v>672</v>
      </c>
      <c r="C26" s="6">
        <v>970</v>
      </c>
      <c r="D26" s="6"/>
      <c r="E26" s="6">
        <v>3030</v>
      </c>
      <c r="F26" s="6">
        <v>4020</v>
      </c>
      <c r="G26" s="6">
        <v>890</v>
      </c>
      <c r="H26" s="6"/>
      <c r="I26" s="6">
        <v>560</v>
      </c>
      <c r="J26" s="6"/>
      <c r="K26" s="6">
        <v>0</v>
      </c>
      <c r="L26" s="6"/>
      <c r="M26" s="6">
        <v>9460</v>
      </c>
      <c r="N26" s="6"/>
    </row>
    <row r="27" spans="2:14">
      <c r="B27" s="5"/>
    </row>
    <row r="28" spans="2:14" ht="13">
      <c r="B28" s="3" t="s">
        <v>96</v>
      </c>
      <c r="C28" s="6"/>
      <c r="D28" s="6"/>
      <c r="E28" s="6"/>
      <c r="F28" s="6"/>
      <c r="G28" s="6"/>
      <c r="H28" s="6"/>
      <c r="I28" s="6"/>
      <c r="J28" s="6"/>
      <c r="K28" s="6"/>
      <c r="L28" s="6"/>
      <c r="M28" s="6"/>
      <c r="N28" s="6"/>
    </row>
    <row r="29" spans="2:14">
      <c r="B29" s="5" t="s">
        <v>97</v>
      </c>
      <c r="C29" s="6">
        <v>20</v>
      </c>
      <c r="D29" s="6"/>
      <c r="E29" s="6">
        <v>190</v>
      </c>
      <c r="F29" s="6">
        <v>430</v>
      </c>
      <c r="G29" s="6">
        <v>110</v>
      </c>
      <c r="H29" s="6"/>
      <c r="I29" s="6">
        <v>30</v>
      </c>
      <c r="J29" s="6"/>
      <c r="K29" s="6">
        <v>0</v>
      </c>
      <c r="L29" s="6"/>
      <c r="M29" s="6">
        <v>790</v>
      </c>
      <c r="N29" s="6"/>
    </row>
    <row r="30" spans="2:14">
      <c r="B30" s="5" t="s">
        <v>98</v>
      </c>
      <c r="C30" s="6">
        <v>20</v>
      </c>
      <c r="D30" s="6"/>
      <c r="E30" s="6">
        <v>100</v>
      </c>
      <c r="F30" s="6">
        <v>70</v>
      </c>
      <c r="G30" s="6">
        <v>20</v>
      </c>
      <c r="H30" s="6"/>
      <c r="I30" s="6" t="s">
        <v>40</v>
      </c>
      <c r="J30" s="6"/>
      <c r="K30" s="6">
        <v>0</v>
      </c>
      <c r="L30" s="6"/>
      <c r="M30" s="6">
        <v>210</v>
      </c>
      <c r="N30" s="6"/>
    </row>
    <row r="31" spans="2:14">
      <c r="B31" s="5"/>
    </row>
    <row r="32" spans="2:14" ht="13">
      <c r="B32" s="3" t="s">
        <v>99</v>
      </c>
      <c r="C32" s="6"/>
      <c r="D32" s="6"/>
      <c r="E32" s="6"/>
      <c r="F32" s="6"/>
      <c r="G32" s="6"/>
      <c r="H32" s="6"/>
      <c r="I32" s="6"/>
      <c r="J32" s="6"/>
      <c r="K32" s="6"/>
      <c r="L32" s="6"/>
      <c r="M32" s="6"/>
      <c r="N32" s="6"/>
    </row>
    <row r="33" spans="2:14">
      <c r="B33" s="5" t="s">
        <v>100</v>
      </c>
      <c r="C33" s="6" t="s">
        <v>40</v>
      </c>
      <c r="D33" s="6"/>
      <c r="E33" s="6">
        <v>110</v>
      </c>
      <c r="F33" s="6">
        <v>60</v>
      </c>
      <c r="G33" s="6">
        <v>20</v>
      </c>
      <c r="H33" s="6"/>
      <c r="I33" s="6">
        <v>10</v>
      </c>
      <c r="J33" s="6"/>
      <c r="K33" s="6">
        <v>0</v>
      </c>
      <c r="L33" s="6"/>
      <c r="M33" s="6">
        <v>210</v>
      </c>
      <c r="N33" s="6"/>
    </row>
    <row r="34" spans="2:14">
      <c r="B34" s="5" t="s">
        <v>101</v>
      </c>
      <c r="C34" s="6">
        <v>20</v>
      </c>
      <c r="D34" s="6"/>
      <c r="E34" s="6">
        <v>70</v>
      </c>
      <c r="F34" s="6">
        <v>90</v>
      </c>
      <c r="G34" s="6">
        <v>20</v>
      </c>
      <c r="H34" s="6"/>
      <c r="I34" s="6">
        <v>10</v>
      </c>
      <c r="J34" s="6"/>
      <c r="K34" s="6">
        <v>0</v>
      </c>
      <c r="L34" s="6"/>
      <c r="M34" s="6">
        <v>200</v>
      </c>
      <c r="N34" s="6"/>
    </row>
    <row r="35" spans="2:14">
      <c r="B35" s="5"/>
    </row>
    <row r="36" spans="2:14" ht="13">
      <c r="B36" s="3" t="s">
        <v>102</v>
      </c>
      <c r="C36" s="6"/>
      <c r="D36" s="6"/>
      <c r="E36" s="6"/>
      <c r="F36" s="6"/>
      <c r="G36" s="6"/>
      <c r="H36" s="6"/>
      <c r="I36" s="6"/>
      <c r="J36" s="6"/>
      <c r="K36" s="6"/>
      <c r="L36" s="6"/>
      <c r="M36" s="6"/>
      <c r="N36" s="6"/>
    </row>
    <row r="37" spans="2:14">
      <c r="B37" s="5" t="s">
        <v>102</v>
      </c>
      <c r="C37" s="6">
        <v>10</v>
      </c>
      <c r="D37" s="6"/>
      <c r="E37" s="6">
        <v>70</v>
      </c>
      <c r="F37" s="6">
        <v>240</v>
      </c>
      <c r="G37" s="6">
        <v>110</v>
      </c>
      <c r="H37" s="6"/>
      <c r="I37" s="6">
        <v>20</v>
      </c>
      <c r="J37" s="6"/>
      <c r="K37" s="6">
        <v>0</v>
      </c>
      <c r="L37" s="6"/>
      <c r="M37" s="6">
        <v>440</v>
      </c>
      <c r="N37" s="6"/>
    </row>
    <row r="38" spans="2:14">
      <c r="B38" s="5"/>
    </row>
    <row r="39" spans="2:14" ht="13">
      <c r="B39" s="3" t="s">
        <v>103</v>
      </c>
      <c r="C39" s="6"/>
      <c r="D39" s="6"/>
      <c r="E39" s="6"/>
      <c r="F39" s="6"/>
      <c r="G39" s="6"/>
      <c r="H39" s="6"/>
      <c r="I39" s="6"/>
      <c r="J39" s="6"/>
      <c r="K39" s="6"/>
      <c r="L39" s="6"/>
      <c r="M39" s="6"/>
      <c r="N39" s="6"/>
    </row>
    <row r="40" spans="2:14">
      <c r="B40" s="5" t="s">
        <v>104</v>
      </c>
      <c r="C40" s="6">
        <v>140</v>
      </c>
      <c r="D40" s="6"/>
      <c r="E40" s="6">
        <v>990</v>
      </c>
      <c r="F40" s="6">
        <v>1050</v>
      </c>
      <c r="G40" s="6">
        <v>270</v>
      </c>
      <c r="H40" s="6"/>
      <c r="I40" s="6">
        <v>60</v>
      </c>
      <c r="J40" s="6"/>
      <c r="K40" s="6">
        <v>0</v>
      </c>
      <c r="L40" s="6"/>
      <c r="M40" s="6">
        <v>2500</v>
      </c>
      <c r="N40" s="6"/>
    </row>
    <row r="41" spans="2:14">
      <c r="B41" s="5" t="s">
        <v>105</v>
      </c>
      <c r="C41" s="6">
        <v>10</v>
      </c>
      <c r="D41" s="6"/>
      <c r="E41" s="6">
        <v>420</v>
      </c>
      <c r="F41" s="6">
        <v>160</v>
      </c>
      <c r="G41" s="6">
        <v>100</v>
      </c>
      <c r="H41" s="6"/>
      <c r="I41" s="6">
        <v>170</v>
      </c>
      <c r="J41" s="6"/>
      <c r="K41" s="6">
        <v>0</v>
      </c>
      <c r="L41" s="6"/>
      <c r="M41" s="6">
        <v>860</v>
      </c>
      <c r="N41" s="6"/>
    </row>
    <row r="42" spans="2:14">
      <c r="B42" s="5" t="s">
        <v>106</v>
      </c>
      <c r="C42" s="6" t="s">
        <v>40</v>
      </c>
      <c r="D42" s="6"/>
      <c r="E42" s="6" t="s">
        <v>40</v>
      </c>
      <c r="F42" s="6">
        <v>20</v>
      </c>
      <c r="G42" s="6">
        <v>10</v>
      </c>
      <c r="H42" s="6"/>
      <c r="I42" s="6" t="s">
        <v>40</v>
      </c>
      <c r="J42" s="6"/>
      <c r="K42" s="6">
        <v>0</v>
      </c>
      <c r="L42" s="6"/>
      <c r="M42" s="6">
        <v>40</v>
      </c>
      <c r="N42" s="6"/>
    </row>
    <row r="43" spans="2:14">
      <c r="B43" s="5"/>
    </row>
    <row r="44" spans="2:14" ht="13">
      <c r="B44" s="3" t="s">
        <v>107</v>
      </c>
      <c r="C44" s="6"/>
      <c r="D44" s="6"/>
      <c r="E44" s="6"/>
      <c r="F44" s="6"/>
      <c r="G44" s="6"/>
      <c r="H44" s="6"/>
      <c r="I44" s="6"/>
      <c r="J44" s="6"/>
      <c r="K44" s="6"/>
      <c r="L44" s="6"/>
      <c r="M44" s="6"/>
      <c r="N44" s="6"/>
    </row>
    <row r="45" spans="2:14">
      <c r="B45" s="5" t="s">
        <v>107</v>
      </c>
      <c r="C45" s="6">
        <v>110</v>
      </c>
      <c r="D45" s="6"/>
      <c r="E45" s="6">
        <v>430</v>
      </c>
      <c r="F45" s="6">
        <v>200</v>
      </c>
      <c r="G45" s="6">
        <v>80</v>
      </c>
      <c r="H45" s="6"/>
      <c r="I45" s="6">
        <v>30</v>
      </c>
      <c r="J45" s="6"/>
      <c r="K45" s="6">
        <v>0</v>
      </c>
      <c r="L45" s="6"/>
      <c r="M45" s="6">
        <v>840</v>
      </c>
      <c r="N45" s="6"/>
    </row>
    <row r="46" spans="2:14">
      <c r="B46" s="5"/>
    </row>
    <row r="47" spans="2:14" ht="13">
      <c r="B47" s="3" t="s">
        <v>108</v>
      </c>
      <c r="C47" s="6"/>
      <c r="D47" s="6"/>
      <c r="E47" s="6"/>
      <c r="F47" s="6"/>
      <c r="G47" s="6"/>
      <c r="H47" s="6"/>
      <c r="I47" s="6"/>
      <c r="J47" s="6"/>
      <c r="K47" s="6"/>
      <c r="L47" s="6"/>
      <c r="M47" s="6"/>
      <c r="N47" s="6"/>
    </row>
    <row r="48" spans="2:14">
      <c r="B48" s="5" t="s">
        <v>109</v>
      </c>
      <c r="C48" s="6">
        <v>120</v>
      </c>
      <c r="D48" s="6"/>
      <c r="E48" s="6">
        <v>800</v>
      </c>
      <c r="F48" s="6">
        <v>660</v>
      </c>
      <c r="G48" s="6">
        <v>180</v>
      </c>
      <c r="H48" s="6"/>
      <c r="I48" s="6">
        <v>10</v>
      </c>
      <c r="J48" s="6"/>
      <c r="K48" s="6">
        <v>0</v>
      </c>
      <c r="L48" s="6"/>
      <c r="M48" s="6">
        <v>1780</v>
      </c>
      <c r="N48" s="6"/>
    </row>
    <row r="49" spans="2:14">
      <c r="B49" s="5"/>
    </row>
    <row r="50" spans="2:14" ht="13">
      <c r="B50" s="3" t="s">
        <v>110</v>
      </c>
      <c r="C50" s="6"/>
      <c r="D50" s="6"/>
      <c r="E50" s="6"/>
      <c r="F50" s="6"/>
      <c r="G50" s="6"/>
      <c r="H50" s="6"/>
      <c r="I50" s="6"/>
      <c r="J50" s="6"/>
      <c r="K50" s="6"/>
      <c r="L50" s="6"/>
      <c r="M50" s="6"/>
      <c r="N50" s="6"/>
    </row>
    <row r="51" spans="2:14">
      <c r="B51" s="5" t="s">
        <v>111</v>
      </c>
      <c r="C51" s="6">
        <v>290</v>
      </c>
      <c r="D51" s="6"/>
      <c r="E51" s="6">
        <v>2630</v>
      </c>
      <c r="F51" s="6">
        <v>11430</v>
      </c>
      <c r="G51" s="6">
        <v>7260</v>
      </c>
      <c r="H51" s="6"/>
      <c r="I51" s="6">
        <v>15610</v>
      </c>
      <c r="J51" s="6"/>
      <c r="K51" s="6">
        <v>480</v>
      </c>
      <c r="L51" s="6"/>
      <c r="M51" s="6">
        <v>37700</v>
      </c>
      <c r="N51" s="6"/>
    </row>
    <row r="52" spans="2:14">
      <c r="B52" s="5" t="s">
        <v>112</v>
      </c>
      <c r="C52" s="6">
        <v>10</v>
      </c>
      <c r="D52" s="6"/>
      <c r="E52" s="6">
        <v>1970</v>
      </c>
      <c r="F52" s="6">
        <v>2030</v>
      </c>
      <c r="G52" s="6">
        <v>240</v>
      </c>
      <c r="H52" s="6"/>
      <c r="I52" s="6">
        <v>130</v>
      </c>
      <c r="J52" s="6"/>
      <c r="K52" s="6">
        <v>0</v>
      </c>
      <c r="L52" s="6"/>
      <c r="M52" s="6">
        <v>4380</v>
      </c>
      <c r="N52" s="6"/>
    </row>
    <row r="53" spans="2:14">
      <c r="B53" s="5" t="s">
        <v>786</v>
      </c>
      <c r="C53" s="6" t="s">
        <v>40</v>
      </c>
      <c r="D53" s="6"/>
      <c r="E53" s="6">
        <v>10</v>
      </c>
      <c r="F53" s="6">
        <v>70</v>
      </c>
      <c r="G53" s="6">
        <v>260</v>
      </c>
      <c r="H53" s="6"/>
      <c r="I53" s="6">
        <v>90</v>
      </c>
      <c r="J53" s="6"/>
      <c r="K53" s="6">
        <v>0</v>
      </c>
      <c r="L53" s="6"/>
      <c r="M53" s="6">
        <v>440</v>
      </c>
      <c r="N53" s="6"/>
    </row>
    <row r="54" spans="2:14">
      <c r="B54" s="5" t="s">
        <v>113</v>
      </c>
      <c r="C54" s="6">
        <v>110</v>
      </c>
      <c r="D54" s="6"/>
      <c r="E54" s="6">
        <v>1660</v>
      </c>
      <c r="F54" s="6">
        <v>6310</v>
      </c>
      <c r="G54" s="6">
        <v>2610</v>
      </c>
      <c r="H54" s="6"/>
      <c r="I54" s="6">
        <v>0</v>
      </c>
      <c r="J54" s="6"/>
      <c r="K54" s="6" t="s">
        <v>40</v>
      </c>
      <c r="L54" s="6"/>
      <c r="M54" s="6">
        <v>10700</v>
      </c>
      <c r="N54" s="6"/>
    </row>
    <row r="55" spans="2:14">
      <c r="B55" s="5" t="s">
        <v>114</v>
      </c>
      <c r="C55" s="6">
        <v>0</v>
      </c>
      <c r="D55" s="6"/>
      <c r="E55" s="6">
        <v>0</v>
      </c>
      <c r="F55" s="6">
        <v>0</v>
      </c>
      <c r="G55" s="6">
        <v>0</v>
      </c>
      <c r="H55" s="6"/>
      <c r="I55" s="6">
        <v>0</v>
      </c>
      <c r="J55" s="6"/>
      <c r="K55" s="6">
        <v>1830</v>
      </c>
      <c r="L55" s="6"/>
      <c r="M55" s="6">
        <v>1830</v>
      </c>
      <c r="N55" s="6"/>
    </row>
    <row r="56" spans="2:14">
      <c r="B56" s="5" t="s">
        <v>115</v>
      </c>
      <c r="C56" s="6">
        <v>0</v>
      </c>
      <c r="D56" s="6"/>
      <c r="E56" s="6">
        <v>0</v>
      </c>
      <c r="F56" s="6" t="s">
        <v>40</v>
      </c>
      <c r="G56" s="6">
        <v>0</v>
      </c>
      <c r="H56" s="6"/>
      <c r="I56" s="6">
        <v>0</v>
      </c>
      <c r="J56" s="6"/>
      <c r="K56" s="6">
        <v>1790</v>
      </c>
      <c r="L56" s="6"/>
      <c r="M56" s="6">
        <v>1790</v>
      </c>
      <c r="N56" s="6"/>
    </row>
    <row r="57" spans="2:14">
      <c r="B57" s="5" t="s">
        <v>116</v>
      </c>
      <c r="C57" s="6">
        <v>10</v>
      </c>
      <c r="D57" s="6"/>
      <c r="E57" s="6">
        <v>60</v>
      </c>
      <c r="F57" s="6">
        <v>470</v>
      </c>
      <c r="G57" s="6">
        <v>220</v>
      </c>
      <c r="H57" s="6"/>
      <c r="I57" s="6">
        <v>80</v>
      </c>
      <c r="J57" s="6"/>
      <c r="K57" s="6">
        <v>0</v>
      </c>
      <c r="L57" s="6"/>
      <c r="M57" s="6">
        <v>840</v>
      </c>
      <c r="N57" s="6"/>
    </row>
    <row r="58" spans="2:14">
      <c r="B58" s="5"/>
    </row>
    <row r="59" spans="2:14" ht="13">
      <c r="B59" s="3" t="s">
        <v>62</v>
      </c>
      <c r="C59" s="6"/>
      <c r="D59" s="6"/>
      <c r="E59" s="6"/>
      <c r="F59" s="6"/>
      <c r="G59" s="6"/>
      <c r="H59" s="6"/>
      <c r="I59" s="6"/>
      <c r="J59" s="6"/>
      <c r="K59" s="6"/>
      <c r="L59" s="6"/>
      <c r="M59" s="6"/>
      <c r="N59" s="6"/>
    </row>
    <row r="60" spans="2:14">
      <c r="B60" s="5" t="s">
        <v>117</v>
      </c>
      <c r="C60" s="6">
        <v>180</v>
      </c>
      <c r="D60" s="6"/>
      <c r="E60" s="6">
        <v>1080</v>
      </c>
      <c r="F60" s="6">
        <v>1150</v>
      </c>
      <c r="G60" s="6">
        <v>250</v>
      </c>
      <c r="H60" s="6"/>
      <c r="I60" s="6">
        <v>40</v>
      </c>
      <c r="J60" s="6"/>
      <c r="K60" s="6">
        <v>0</v>
      </c>
      <c r="L60" s="6"/>
      <c r="M60" s="6">
        <v>2690</v>
      </c>
      <c r="N60" s="6"/>
    </row>
    <row r="61" spans="2:14">
      <c r="B61" s="5"/>
    </row>
    <row r="62" spans="2:14" ht="13">
      <c r="B62" s="3" t="s">
        <v>118</v>
      </c>
      <c r="C62" s="6"/>
      <c r="D62" s="6"/>
      <c r="E62" s="6"/>
      <c r="F62" s="6"/>
      <c r="G62" s="6"/>
      <c r="H62" s="6"/>
      <c r="I62" s="6"/>
      <c r="J62" s="6"/>
      <c r="K62" s="6"/>
      <c r="L62" s="6"/>
      <c r="M62" s="6"/>
      <c r="N62" s="6"/>
    </row>
    <row r="63" spans="2:14">
      <c r="B63" s="5" t="s">
        <v>119</v>
      </c>
      <c r="C63" s="6">
        <v>230</v>
      </c>
      <c r="D63" s="6"/>
      <c r="E63" s="6">
        <v>2130</v>
      </c>
      <c r="F63" s="6">
        <v>2510</v>
      </c>
      <c r="G63" s="6">
        <v>740</v>
      </c>
      <c r="H63" s="6"/>
      <c r="I63" s="6">
        <v>70</v>
      </c>
      <c r="J63" s="6"/>
      <c r="K63" s="6">
        <v>10</v>
      </c>
      <c r="L63" s="6"/>
      <c r="M63" s="6">
        <v>5700</v>
      </c>
      <c r="N63" s="6"/>
    </row>
    <row r="64" spans="2:14">
      <c r="B64" s="5" t="s">
        <v>120</v>
      </c>
      <c r="C64" s="6">
        <v>50</v>
      </c>
      <c r="D64" s="6"/>
      <c r="E64" s="6">
        <v>590</v>
      </c>
      <c r="F64" s="6">
        <v>980</v>
      </c>
      <c r="G64" s="6">
        <v>170</v>
      </c>
      <c r="H64" s="6"/>
      <c r="I64" s="6">
        <v>30</v>
      </c>
      <c r="J64" s="6"/>
      <c r="K64" s="6">
        <v>0</v>
      </c>
      <c r="L64" s="6"/>
      <c r="M64" s="6">
        <v>1820</v>
      </c>
      <c r="N64" s="6"/>
    </row>
    <row r="65" spans="2:14">
      <c r="B65" s="5" t="s">
        <v>121</v>
      </c>
      <c r="C65" s="6">
        <v>10</v>
      </c>
      <c r="D65" s="6"/>
      <c r="E65" s="6">
        <v>120</v>
      </c>
      <c r="F65" s="6">
        <v>70</v>
      </c>
      <c r="G65" s="6">
        <v>10</v>
      </c>
      <c r="H65" s="6"/>
      <c r="I65" s="6" t="s">
        <v>40</v>
      </c>
      <c r="J65" s="6"/>
      <c r="K65" s="6">
        <v>0</v>
      </c>
      <c r="L65" s="6"/>
      <c r="M65" s="6">
        <v>210</v>
      </c>
      <c r="N65" s="6"/>
    </row>
    <row r="66" spans="2:14">
      <c r="B66" s="5" t="s">
        <v>122</v>
      </c>
      <c r="C66" s="6">
        <v>10</v>
      </c>
      <c r="D66" s="6"/>
      <c r="E66" s="6">
        <v>40</v>
      </c>
      <c r="F66" s="6">
        <v>70</v>
      </c>
      <c r="G66" s="6">
        <v>10</v>
      </c>
      <c r="H66" s="6"/>
      <c r="I66" s="6">
        <v>0</v>
      </c>
      <c r="J66" s="6"/>
      <c r="K66" s="6">
        <v>0</v>
      </c>
      <c r="L66" s="6"/>
      <c r="M66" s="6">
        <v>130</v>
      </c>
      <c r="N66" s="6"/>
    </row>
    <row r="67" spans="2:14">
      <c r="B67" s="5" t="s">
        <v>123</v>
      </c>
      <c r="C67" s="6" t="s">
        <v>40</v>
      </c>
      <c r="D67" s="6"/>
      <c r="E67" s="6">
        <v>10</v>
      </c>
      <c r="F67" s="6">
        <v>30</v>
      </c>
      <c r="G67" s="6">
        <v>30</v>
      </c>
      <c r="H67" s="6"/>
      <c r="I67" s="6">
        <v>10</v>
      </c>
      <c r="J67" s="6"/>
      <c r="K67" s="6">
        <v>0</v>
      </c>
      <c r="L67" s="6"/>
      <c r="M67" s="6">
        <v>70</v>
      </c>
      <c r="N67" s="6"/>
    </row>
    <row r="68" spans="2:14">
      <c r="B68" s="5"/>
    </row>
    <row r="69" spans="2:14" ht="13">
      <c r="B69" s="3" t="s">
        <v>125</v>
      </c>
      <c r="C69" s="6"/>
      <c r="D69" s="6"/>
      <c r="E69" s="6"/>
      <c r="F69" s="6"/>
      <c r="G69" s="6"/>
      <c r="H69" s="6"/>
      <c r="I69" s="6"/>
      <c r="J69" s="6"/>
      <c r="K69" s="6"/>
      <c r="L69" s="6"/>
      <c r="M69" s="6"/>
      <c r="N69" s="6"/>
    </row>
    <row r="70" spans="2:14">
      <c r="B70" s="5" t="s">
        <v>126</v>
      </c>
      <c r="C70" s="6">
        <v>210</v>
      </c>
      <c r="D70" s="6"/>
      <c r="E70" s="6">
        <v>1850</v>
      </c>
      <c r="F70" s="6">
        <v>2660</v>
      </c>
      <c r="G70" s="6">
        <v>510</v>
      </c>
      <c r="H70" s="6"/>
      <c r="I70" s="6">
        <v>170</v>
      </c>
      <c r="J70" s="6"/>
      <c r="K70" s="6" t="s">
        <v>40</v>
      </c>
      <c r="L70" s="6"/>
      <c r="M70" s="6">
        <v>5410</v>
      </c>
      <c r="N70" s="6"/>
    </row>
    <row r="71" spans="2:14">
      <c r="B71" s="5" t="s">
        <v>127</v>
      </c>
      <c r="C71" s="6">
        <v>10</v>
      </c>
      <c r="D71" s="6"/>
      <c r="E71" s="6">
        <v>210</v>
      </c>
      <c r="F71" s="6">
        <v>880</v>
      </c>
      <c r="G71" s="6">
        <v>770</v>
      </c>
      <c r="H71" s="6"/>
      <c r="I71" s="6">
        <v>810</v>
      </c>
      <c r="J71" s="6"/>
      <c r="K71" s="6">
        <v>0</v>
      </c>
      <c r="L71" s="6"/>
      <c r="M71" s="6">
        <v>2680</v>
      </c>
      <c r="N71" s="6"/>
    </row>
    <row r="72" spans="2:14">
      <c r="B72" s="5" t="s">
        <v>128</v>
      </c>
      <c r="C72" s="6" t="s">
        <v>40</v>
      </c>
      <c r="D72" s="6"/>
      <c r="E72" s="6">
        <v>110</v>
      </c>
      <c r="F72" s="6">
        <v>320</v>
      </c>
      <c r="G72" s="6">
        <v>120</v>
      </c>
      <c r="H72" s="6"/>
      <c r="I72" s="6">
        <v>60</v>
      </c>
      <c r="J72" s="6"/>
      <c r="K72" s="6">
        <v>0</v>
      </c>
      <c r="L72" s="6"/>
      <c r="M72" s="6">
        <v>610</v>
      </c>
      <c r="N72" s="6"/>
    </row>
    <row r="73" spans="2:14">
      <c r="B73" s="5" t="s">
        <v>129</v>
      </c>
      <c r="C73" s="6">
        <v>10</v>
      </c>
      <c r="D73" s="6"/>
      <c r="E73" s="6">
        <v>100</v>
      </c>
      <c r="F73" s="6">
        <v>470</v>
      </c>
      <c r="G73" s="6">
        <v>620</v>
      </c>
      <c r="H73" s="6"/>
      <c r="I73" s="6">
        <v>980</v>
      </c>
      <c r="J73" s="6"/>
      <c r="K73" s="6">
        <v>0</v>
      </c>
      <c r="L73" s="6"/>
      <c r="M73" s="6">
        <v>2180</v>
      </c>
      <c r="N73" s="6"/>
    </row>
    <row r="74" spans="2:14">
      <c r="B74" s="5" t="s">
        <v>130</v>
      </c>
      <c r="C74" s="6" t="s">
        <v>40</v>
      </c>
      <c r="D74" s="6"/>
      <c r="E74" s="6">
        <v>60</v>
      </c>
      <c r="F74" s="6">
        <v>50</v>
      </c>
      <c r="G74" s="6">
        <v>30</v>
      </c>
      <c r="H74" s="6"/>
      <c r="I74" s="6">
        <v>20</v>
      </c>
      <c r="J74" s="6"/>
      <c r="K74" s="6">
        <v>0</v>
      </c>
      <c r="L74" s="6"/>
      <c r="M74" s="6">
        <v>170</v>
      </c>
      <c r="N74" s="6"/>
    </row>
    <row r="75" spans="2:14">
      <c r="B75" s="5"/>
    </row>
    <row r="76" spans="2:14" ht="13">
      <c r="B76" s="3" t="s">
        <v>124</v>
      </c>
      <c r="C76" s="6"/>
      <c r="D76" s="6"/>
      <c r="E76" s="6"/>
      <c r="F76" s="6"/>
      <c r="G76" s="6"/>
      <c r="H76" s="6"/>
      <c r="I76" s="6"/>
      <c r="J76" s="6"/>
      <c r="K76" s="6"/>
      <c r="L76" s="6"/>
      <c r="M76" s="6"/>
      <c r="N76" s="6"/>
    </row>
    <row r="77" spans="2:14">
      <c r="B77" s="5" t="s">
        <v>124</v>
      </c>
      <c r="C77" s="6" t="s">
        <v>40</v>
      </c>
      <c r="D77" s="6"/>
      <c r="E77" s="6">
        <v>70</v>
      </c>
      <c r="F77" s="6">
        <v>10</v>
      </c>
      <c r="G77" s="6">
        <v>20</v>
      </c>
      <c r="H77" s="6"/>
      <c r="I77" s="6">
        <v>10</v>
      </c>
      <c r="J77" s="6"/>
      <c r="K77" s="6">
        <v>0</v>
      </c>
      <c r="L77" s="6"/>
      <c r="M77" s="6">
        <v>110</v>
      </c>
      <c r="N77" s="6"/>
    </row>
    <row r="78" spans="2:14">
      <c r="B78" s="5"/>
    </row>
    <row r="79" spans="2:14" ht="13">
      <c r="B79" s="3" t="s">
        <v>133</v>
      </c>
      <c r="C79" s="6"/>
      <c r="D79" s="6"/>
      <c r="E79" s="6"/>
      <c r="F79" s="6"/>
      <c r="G79" s="6"/>
      <c r="H79" s="6"/>
      <c r="I79" s="6"/>
      <c r="J79" s="6"/>
      <c r="K79" s="6"/>
      <c r="L79" s="6"/>
      <c r="M79" s="6"/>
      <c r="N79" s="6"/>
    </row>
    <row r="80" spans="2:14">
      <c r="B80" s="5" t="s">
        <v>133</v>
      </c>
      <c r="C80" s="6">
        <v>20</v>
      </c>
      <c r="D80" s="6"/>
      <c r="E80" s="6">
        <v>220</v>
      </c>
      <c r="F80" s="6">
        <v>620</v>
      </c>
      <c r="G80" s="6">
        <v>440</v>
      </c>
      <c r="H80" s="6"/>
      <c r="I80" s="6">
        <v>10</v>
      </c>
      <c r="J80" s="6"/>
      <c r="K80" s="6">
        <v>0</v>
      </c>
      <c r="L80" s="6"/>
      <c r="M80" s="6">
        <v>1310</v>
      </c>
      <c r="N80" s="6"/>
    </row>
    <row r="81" spans="2:14">
      <c r="B81" s="5"/>
    </row>
    <row r="82" spans="2:14" ht="13">
      <c r="B82" s="3" t="s">
        <v>131</v>
      </c>
      <c r="C82" s="6"/>
      <c r="D82" s="6"/>
      <c r="E82" s="6"/>
      <c r="F82" s="6"/>
      <c r="G82" s="6"/>
      <c r="H82" s="6"/>
      <c r="I82" s="6"/>
      <c r="J82" s="6"/>
      <c r="K82" s="6"/>
      <c r="L82" s="6"/>
      <c r="M82" s="6"/>
      <c r="N82" s="6"/>
    </row>
    <row r="83" spans="2:14" ht="14.5">
      <c r="B83" s="2806" t="s">
        <v>671</v>
      </c>
      <c r="C83" s="6">
        <v>550</v>
      </c>
      <c r="D83" s="6"/>
      <c r="E83" s="6">
        <v>3040</v>
      </c>
      <c r="F83" s="6">
        <v>2710</v>
      </c>
      <c r="G83" s="6">
        <v>730</v>
      </c>
      <c r="H83" s="6"/>
      <c r="I83" s="6">
        <v>440</v>
      </c>
      <c r="J83" s="6"/>
      <c r="K83" s="6">
        <v>0</v>
      </c>
      <c r="L83" s="6"/>
      <c r="M83" s="6">
        <v>7470</v>
      </c>
      <c r="N83" s="6"/>
    </row>
    <row r="84" spans="2:14" ht="14.5">
      <c r="B84" s="2806" t="s">
        <v>670</v>
      </c>
      <c r="C84" s="6">
        <v>10</v>
      </c>
      <c r="D84" s="6"/>
      <c r="E84" s="6">
        <v>220</v>
      </c>
      <c r="F84" s="6">
        <v>450</v>
      </c>
      <c r="G84" s="6">
        <v>210</v>
      </c>
      <c r="H84" s="6"/>
      <c r="I84" s="6">
        <v>130</v>
      </c>
      <c r="J84" s="6"/>
      <c r="K84" s="6">
        <v>50</v>
      </c>
      <c r="L84" s="6"/>
      <c r="M84" s="6">
        <v>1080</v>
      </c>
      <c r="N84" s="6"/>
    </row>
    <row r="85" spans="2:14">
      <c r="B85" s="5" t="s">
        <v>132</v>
      </c>
      <c r="C85" s="6">
        <v>0</v>
      </c>
      <c r="D85" s="6"/>
      <c r="E85" s="6">
        <v>10</v>
      </c>
      <c r="F85" s="6">
        <v>20</v>
      </c>
      <c r="G85" s="6">
        <v>30</v>
      </c>
      <c r="H85" s="6"/>
      <c r="I85" s="6">
        <v>20</v>
      </c>
      <c r="J85" s="6"/>
      <c r="K85" s="6">
        <v>0</v>
      </c>
      <c r="L85" s="6"/>
      <c r="M85" s="6">
        <v>90</v>
      </c>
      <c r="N85" s="6"/>
    </row>
    <row r="86" spans="2:14">
      <c r="B86" s="5"/>
    </row>
    <row r="87" spans="2:14" ht="13">
      <c r="B87" s="3" t="s">
        <v>134</v>
      </c>
      <c r="C87" s="6"/>
      <c r="D87" s="6"/>
      <c r="E87" s="6"/>
      <c r="F87" s="6"/>
      <c r="G87" s="6"/>
      <c r="H87" s="6"/>
      <c r="I87" s="6"/>
      <c r="J87" s="6"/>
      <c r="K87" s="6"/>
      <c r="L87" s="6"/>
      <c r="M87" s="6"/>
      <c r="N87" s="6"/>
    </row>
    <row r="88" spans="2:14">
      <c r="B88" s="5" t="s">
        <v>135</v>
      </c>
      <c r="C88" s="6">
        <v>270</v>
      </c>
      <c r="D88" s="6"/>
      <c r="E88" s="6">
        <v>1350</v>
      </c>
      <c r="F88" s="6">
        <v>1430</v>
      </c>
      <c r="G88" s="6">
        <v>430</v>
      </c>
      <c r="H88" s="6"/>
      <c r="I88" s="6">
        <v>40</v>
      </c>
      <c r="J88" s="6"/>
      <c r="K88" s="6">
        <v>0</v>
      </c>
      <c r="L88" s="6"/>
      <c r="M88" s="6">
        <v>3520</v>
      </c>
      <c r="N88" s="6"/>
    </row>
    <row r="89" spans="2:14">
      <c r="B89" s="5" t="s">
        <v>136</v>
      </c>
      <c r="C89" s="6">
        <v>140</v>
      </c>
      <c r="D89" s="6"/>
      <c r="E89" s="6">
        <v>430</v>
      </c>
      <c r="F89" s="6">
        <v>490</v>
      </c>
      <c r="G89" s="6">
        <v>220</v>
      </c>
      <c r="H89" s="6"/>
      <c r="I89" s="6">
        <v>40</v>
      </c>
      <c r="J89" s="6"/>
      <c r="K89" s="6">
        <v>0</v>
      </c>
      <c r="L89" s="6"/>
      <c r="M89" s="6">
        <v>1330</v>
      </c>
      <c r="N89" s="6"/>
    </row>
    <row r="90" spans="2:14">
      <c r="B90" s="5" t="s">
        <v>137</v>
      </c>
      <c r="C90" s="6">
        <v>470</v>
      </c>
      <c r="D90" s="6"/>
      <c r="E90" s="6">
        <v>1880</v>
      </c>
      <c r="F90" s="6">
        <v>2730</v>
      </c>
      <c r="G90" s="6">
        <v>920</v>
      </c>
      <c r="H90" s="6"/>
      <c r="I90" s="6">
        <v>910</v>
      </c>
      <c r="J90" s="6"/>
      <c r="K90" s="6">
        <v>0</v>
      </c>
      <c r="L90" s="6"/>
      <c r="M90" s="6">
        <v>6910</v>
      </c>
      <c r="N90" s="6"/>
    </row>
    <row r="91" spans="2:14">
      <c r="B91" s="5"/>
    </row>
    <row r="92" spans="2:14" ht="13">
      <c r="B92" s="3" t="s">
        <v>138</v>
      </c>
      <c r="C92" s="6"/>
      <c r="D92" s="6"/>
      <c r="E92" s="6"/>
      <c r="F92" s="6"/>
      <c r="G92" s="6"/>
      <c r="H92" s="6"/>
      <c r="I92" s="6"/>
      <c r="J92" s="6"/>
      <c r="K92" s="6"/>
      <c r="L92" s="6"/>
      <c r="M92" s="6"/>
      <c r="N92" s="6"/>
    </row>
    <row r="93" spans="2:14">
      <c r="B93" s="5" t="s">
        <v>138</v>
      </c>
      <c r="C93" s="6">
        <v>30</v>
      </c>
      <c r="D93" s="6"/>
      <c r="E93" s="6">
        <v>300</v>
      </c>
      <c r="F93" s="6">
        <v>2030</v>
      </c>
      <c r="G93" s="6">
        <v>2150</v>
      </c>
      <c r="H93" s="6"/>
      <c r="I93" s="6">
        <v>1850</v>
      </c>
      <c r="J93" s="6"/>
      <c r="K93" s="6">
        <v>0</v>
      </c>
      <c r="L93" s="6"/>
      <c r="M93" s="6">
        <v>6350</v>
      </c>
      <c r="N93" s="6"/>
    </row>
    <row r="94" spans="2:14">
      <c r="B94" s="5"/>
    </row>
    <row r="95" spans="2:14" ht="13">
      <c r="B95" s="3" t="s">
        <v>139</v>
      </c>
      <c r="C95" s="6"/>
      <c r="D95" s="6"/>
      <c r="E95" s="6"/>
      <c r="F95" s="6"/>
      <c r="G95" s="6"/>
      <c r="H95" s="6"/>
      <c r="I95" s="6"/>
      <c r="J95" s="6"/>
      <c r="K95" s="6"/>
      <c r="L95" s="6"/>
      <c r="M95" s="6"/>
      <c r="N95" s="6"/>
    </row>
    <row r="96" spans="2:14">
      <c r="B96" s="5" t="s">
        <v>140</v>
      </c>
      <c r="C96" s="6">
        <v>480</v>
      </c>
      <c r="D96" s="6"/>
      <c r="E96" s="6">
        <v>7310</v>
      </c>
      <c r="F96" s="6">
        <v>19720</v>
      </c>
      <c r="G96" s="6">
        <v>14680</v>
      </c>
      <c r="H96" s="6"/>
      <c r="I96" s="6">
        <v>20760</v>
      </c>
      <c r="J96" s="6"/>
      <c r="K96" s="6">
        <v>0</v>
      </c>
      <c r="L96" s="6"/>
      <c r="M96" s="6">
        <v>62940</v>
      </c>
      <c r="N96" s="6"/>
    </row>
    <row r="97" spans="2:14">
      <c r="B97" s="5" t="s">
        <v>141</v>
      </c>
      <c r="C97" s="6">
        <v>20</v>
      </c>
      <c r="D97" s="6"/>
      <c r="E97" s="6">
        <v>400</v>
      </c>
      <c r="F97" s="6">
        <v>1320</v>
      </c>
      <c r="G97" s="6">
        <v>960</v>
      </c>
      <c r="H97" s="6"/>
      <c r="I97" s="6">
        <v>850</v>
      </c>
      <c r="J97" s="6"/>
      <c r="K97" s="6">
        <v>0</v>
      </c>
      <c r="L97" s="6"/>
      <c r="M97" s="6">
        <v>3540</v>
      </c>
      <c r="N97" s="6"/>
    </row>
    <row r="98" spans="2:14">
      <c r="B98" s="5"/>
    </row>
    <row r="99" spans="2:14" ht="13">
      <c r="B99" s="3" t="s">
        <v>142</v>
      </c>
      <c r="C99" s="6"/>
      <c r="D99" s="6"/>
      <c r="E99" s="6"/>
      <c r="F99" s="6"/>
      <c r="G99" s="6"/>
      <c r="H99" s="6"/>
      <c r="I99" s="6"/>
      <c r="J99" s="6"/>
      <c r="K99" s="6"/>
      <c r="L99" s="6"/>
      <c r="M99" s="6"/>
      <c r="N99" s="6"/>
    </row>
    <row r="100" spans="2:14">
      <c r="B100" s="5" t="s">
        <v>143</v>
      </c>
      <c r="C100" s="6">
        <v>150</v>
      </c>
      <c r="D100" s="6"/>
      <c r="E100" s="6">
        <v>860</v>
      </c>
      <c r="F100" s="6">
        <v>740</v>
      </c>
      <c r="G100" s="6">
        <v>210</v>
      </c>
      <c r="H100" s="6"/>
      <c r="I100" s="6">
        <v>60</v>
      </c>
      <c r="J100" s="6"/>
      <c r="K100" s="6">
        <v>0</v>
      </c>
      <c r="L100" s="6"/>
      <c r="M100" s="6">
        <v>2020</v>
      </c>
      <c r="N100" s="6"/>
    </row>
    <row r="101" spans="2:14">
      <c r="B101" s="5" t="s">
        <v>144</v>
      </c>
      <c r="C101" s="6" t="s">
        <v>40</v>
      </c>
      <c r="D101" s="6"/>
      <c r="E101" s="6">
        <v>60</v>
      </c>
      <c r="F101" s="6">
        <v>50</v>
      </c>
      <c r="G101" s="6">
        <v>10</v>
      </c>
      <c r="H101" s="6"/>
      <c r="I101" s="6">
        <v>0</v>
      </c>
      <c r="J101" s="6"/>
      <c r="K101" s="6">
        <v>0</v>
      </c>
      <c r="L101" s="6"/>
      <c r="M101" s="6">
        <v>110</v>
      </c>
      <c r="N101" s="6"/>
    </row>
    <row r="102" spans="2:14">
      <c r="B102" s="5" t="s">
        <v>145</v>
      </c>
      <c r="C102" s="6">
        <v>20</v>
      </c>
      <c r="D102" s="6"/>
      <c r="E102" s="6">
        <v>170</v>
      </c>
      <c r="F102" s="6">
        <v>250</v>
      </c>
      <c r="G102" s="6">
        <v>10</v>
      </c>
      <c r="H102" s="6"/>
      <c r="I102" s="6">
        <v>10</v>
      </c>
      <c r="J102" s="6"/>
      <c r="K102" s="6">
        <v>0</v>
      </c>
      <c r="L102" s="6"/>
      <c r="M102" s="6">
        <v>460</v>
      </c>
      <c r="N102" s="6"/>
    </row>
    <row r="103" spans="2:14">
      <c r="B103" s="5" t="s">
        <v>146</v>
      </c>
      <c r="C103" s="6">
        <v>10</v>
      </c>
      <c r="D103" s="6"/>
      <c r="E103" s="6">
        <v>20</v>
      </c>
      <c r="F103" s="6">
        <v>10</v>
      </c>
      <c r="G103" s="6" t="s">
        <v>40</v>
      </c>
      <c r="H103" s="6"/>
      <c r="I103" s="6" t="s">
        <v>40</v>
      </c>
      <c r="J103" s="6"/>
      <c r="K103" s="6">
        <v>0</v>
      </c>
      <c r="L103" s="6"/>
      <c r="M103" s="6">
        <v>40</v>
      </c>
      <c r="N103" s="6"/>
    </row>
    <row r="104" spans="2:14">
      <c r="B104" s="5" t="s">
        <v>147</v>
      </c>
      <c r="C104" s="6" t="s">
        <v>40</v>
      </c>
      <c r="D104" s="6"/>
      <c r="E104" s="6">
        <v>20</v>
      </c>
      <c r="F104" s="6">
        <v>10</v>
      </c>
      <c r="G104" s="6" t="s">
        <v>40</v>
      </c>
      <c r="H104" s="6"/>
      <c r="I104" s="6" t="s">
        <v>40</v>
      </c>
      <c r="J104" s="6"/>
      <c r="K104" s="6">
        <v>0</v>
      </c>
      <c r="L104" s="6"/>
      <c r="M104" s="6">
        <v>40</v>
      </c>
      <c r="N104" s="6"/>
    </row>
    <row r="105" spans="2:14">
      <c r="B105" s="5"/>
    </row>
    <row r="106" spans="2:14" ht="13">
      <c r="B106" s="3" t="s">
        <v>148</v>
      </c>
      <c r="C106" s="6"/>
      <c r="D106" s="6"/>
      <c r="E106" s="6"/>
      <c r="F106" s="6"/>
      <c r="G106" s="6"/>
      <c r="H106" s="6"/>
      <c r="I106" s="6"/>
      <c r="J106" s="6"/>
      <c r="K106" s="6"/>
      <c r="L106" s="6"/>
      <c r="M106" s="6"/>
      <c r="N106" s="6"/>
    </row>
    <row r="107" spans="2:14">
      <c r="B107" s="5" t="s">
        <v>149</v>
      </c>
      <c r="C107" s="6">
        <v>290</v>
      </c>
      <c r="D107" s="6"/>
      <c r="E107" s="6">
        <v>3370</v>
      </c>
      <c r="F107" s="6">
        <v>8780</v>
      </c>
      <c r="G107" s="6">
        <v>14370</v>
      </c>
      <c r="H107" s="6"/>
      <c r="I107" s="6">
        <v>8330</v>
      </c>
      <c r="J107" s="6"/>
      <c r="K107" s="6">
        <v>250</v>
      </c>
      <c r="L107" s="6"/>
      <c r="M107" s="6">
        <v>35370</v>
      </c>
      <c r="N107" s="6"/>
    </row>
    <row r="108" spans="2:14">
      <c r="B108" s="5"/>
    </row>
    <row r="109" spans="2:14" ht="13">
      <c r="B109" s="3" t="s">
        <v>150</v>
      </c>
      <c r="C109" s="6"/>
      <c r="D109" s="6"/>
      <c r="E109" s="6"/>
      <c r="F109" s="6"/>
      <c r="G109" s="6"/>
      <c r="H109" s="6"/>
      <c r="I109" s="6"/>
      <c r="J109" s="6"/>
      <c r="K109" s="6"/>
      <c r="L109" s="6"/>
      <c r="M109" s="6"/>
      <c r="N109" s="6"/>
    </row>
    <row r="110" spans="2:14">
      <c r="B110" s="5" t="s">
        <v>151</v>
      </c>
      <c r="C110" s="6">
        <v>150</v>
      </c>
      <c r="D110" s="6"/>
      <c r="E110" s="6">
        <v>1440</v>
      </c>
      <c r="F110" s="6">
        <v>2670</v>
      </c>
      <c r="G110" s="6">
        <v>760</v>
      </c>
      <c r="H110" s="6"/>
      <c r="I110" s="6">
        <v>270</v>
      </c>
      <c r="J110" s="6"/>
      <c r="K110" s="6">
        <v>50</v>
      </c>
      <c r="L110" s="6"/>
      <c r="M110" s="6">
        <v>5340</v>
      </c>
      <c r="N110" s="6"/>
    </row>
    <row r="111" spans="2:14">
      <c r="B111" s="5" t="s">
        <v>152</v>
      </c>
      <c r="C111" s="6" t="s">
        <v>40</v>
      </c>
      <c r="D111" s="6"/>
      <c r="E111" s="6">
        <v>20</v>
      </c>
      <c r="F111" s="6">
        <v>90</v>
      </c>
      <c r="G111" s="6">
        <v>80</v>
      </c>
      <c r="H111" s="6"/>
      <c r="I111" s="6">
        <v>120</v>
      </c>
      <c r="J111" s="6"/>
      <c r="K111" s="6">
        <v>0</v>
      </c>
      <c r="L111" s="6"/>
      <c r="M111" s="6">
        <v>300</v>
      </c>
      <c r="N111" s="6"/>
    </row>
    <row r="112" spans="2:14">
      <c r="B112" s="5" t="s">
        <v>790</v>
      </c>
      <c r="C112" s="6">
        <v>80</v>
      </c>
      <c r="D112" s="6"/>
      <c r="E112" s="6">
        <v>670</v>
      </c>
      <c r="F112" s="6">
        <v>2720</v>
      </c>
      <c r="G112" s="6">
        <v>2650</v>
      </c>
      <c r="H112" s="6"/>
      <c r="I112" s="6">
        <v>10480</v>
      </c>
      <c r="J112" s="6"/>
      <c r="K112" s="6">
        <v>20</v>
      </c>
      <c r="L112" s="6"/>
      <c r="M112" s="6">
        <v>16600</v>
      </c>
      <c r="N112" s="6"/>
    </row>
    <row r="113" spans="2:14">
      <c r="B113" s="5" t="s">
        <v>153</v>
      </c>
      <c r="C113" s="6">
        <v>10</v>
      </c>
      <c r="D113" s="6"/>
      <c r="E113" s="6">
        <v>100</v>
      </c>
      <c r="F113" s="6">
        <v>300</v>
      </c>
      <c r="G113" s="6">
        <v>330</v>
      </c>
      <c r="H113" s="6"/>
      <c r="I113" s="6">
        <v>450</v>
      </c>
      <c r="J113" s="6"/>
      <c r="K113" s="6" t="s">
        <v>40</v>
      </c>
      <c r="L113" s="6"/>
      <c r="M113" s="6">
        <v>1190</v>
      </c>
      <c r="N113" s="6"/>
    </row>
    <row r="114" spans="2:14">
      <c r="B114" s="5" t="s">
        <v>789</v>
      </c>
      <c r="C114" s="6">
        <v>80</v>
      </c>
      <c r="D114" s="6"/>
      <c r="E114" s="6">
        <v>780</v>
      </c>
      <c r="F114" s="6">
        <v>6450</v>
      </c>
      <c r="G114" s="6">
        <v>6230</v>
      </c>
      <c r="H114" s="6"/>
      <c r="I114" s="6">
        <v>28410</v>
      </c>
      <c r="J114" s="6"/>
      <c r="K114" s="6">
        <v>12080</v>
      </c>
      <c r="L114" s="6"/>
      <c r="M114" s="6">
        <v>54030</v>
      </c>
      <c r="N114" s="6"/>
    </row>
    <row r="115" spans="2:14">
      <c r="B115" s="5" t="s">
        <v>154</v>
      </c>
      <c r="C115" s="6" t="s">
        <v>40</v>
      </c>
      <c r="D115" s="6"/>
      <c r="E115" s="6">
        <v>20</v>
      </c>
      <c r="F115" s="6">
        <v>170</v>
      </c>
      <c r="G115" s="6">
        <v>370</v>
      </c>
      <c r="H115" s="6"/>
      <c r="I115" s="6">
        <v>860</v>
      </c>
      <c r="J115" s="6"/>
      <c r="K115" s="6">
        <v>0</v>
      </c>
      <c r="L115" s="6"/>
      <c r="M115" s="6">
        <v>1420</v>
      </c>
      <c r="N115" s="6"/>
    </row>
    <row r="116" spans="2:14">
      <c r="B116" s="5"/>
    </row>
    <row r="117" spans="2:14" ht="13">
      <c r="B117" s="3" t="s">
        <v>155</v>
      </c>
      <c r="C117" s="6"/>
      <c r="D117" s="6"/>
      <c r="E117" s="6"/>
      <c r="F117" s="6"/>
      <c r="G117" s="6"/>
      <c r="H117" s="6"/>
      <c r="I117" s="6"/>
      <c r="J117" s="6"/>
      <c r="K117" s="6"/>
      <c r="L117" s="6"/>
      <c r="M117" s="6"/>
      <c r="N117" s="6"/>
    </row>
    <row r="118" spans="2:14">
      <c r="B118" s="5" t="s">
        <v>155</v>
      </c>
      <c r="C118" s="6">
        <v>10</v>
      </c>
      <c r="D118" s="6"/>
      <c r="E118" s="6">
        <v>90</v>
      </c>
      <c r="F118" s="6">
        <v>280</v>
      </c>
      <c r="G118" s="6">
        <v>80</v>
      </c>
      <c r="H118" s="6"/>
      <c r="I118" s="6">
        <v>90</v>
      </c>
      <c r="J118" s="6"/>
      <c r="K118" s="6">
        <v>0</v>
      </c>
      <c r="L118" s="6"/>
      <c r="M118" s="6">
        <v>540</v>
      </c>
      <c r="N118" s="6"/>
    </row>
    <row r="119" spans="2:14">
      <c r="B119" s="5"/>
    </row>
    <row r="120" spans="2:14" ht="13">
      <c r="B120" s="3" t="s">
        <v>156</v>
      </c>
      <c r="C120" s="6"/>
      <c r="D120" s="6"/>
      <c r="E120" s="6"/>
      <c r="F120" s="6"/>
      <c r="G120" s="6"/>
      <c r="H120" s="6"/>
      <c r="I120" s="6"/>
      <c r="J120" s="6"/>
      <c r="K120" s="6"/>
      <c r="L120" s="6"/>
      <c r="M120" s="6"/>
      <c r="N120" s="6"/>
    </row>
    <row r="121" spans="2:14">
      <c r="B121" s="5" t="s">
        <v>156</v>
      </c>
      <c r="C121" s="6">
        <v>30</v>
      </c>
      <c r="D121" s="6"/>
      <c r="E121" s="6">
        <v>370</v>
      </c>
      <c r="F121" s="6">
        <v>2290</v>
      </c>
      <c r="G121" s="6">
        <v>2470</v>
      </c>
      <c r="H121" s="6"/>
      <c r="I121" s="6">
        <v>330</v>
      </c>
      <c r="J121" s="6"/>
      <c r="K121" s="6">
        <v>0</v>
      </c>
      <c r="L121" s="6"/>
      <c r="M121" s="6">
        <v>5480</v>
      </c>
      <c r="N121" s="6"/>
    </row>
    <row r="122" spans="2:14">
      <c r="B122" s="5"/>
    </row>
    <row r="123" spans="2:14" ht="13">
      <c r="B123" s="3" t="s">
        <v>157</v>
      </c>
      <c r="C123" s="6"/>
      <c r="D123" s="6"/>
      <c r="E123" s="6"/>
      <c r="F123" s="6"/>
      <c r="G123" s="6"/>
      <c r="H123" s="6"/>
      <c r="I123" s="6"/>
      <c r="J123" s="6"/>
      <c r="K123" s="6"/>
      <c r="L123" s="6"/>
      <c r="M123" s="6"/>
      <c r="N123" s="6"/>
    </row>
    <row r="124" spans="2:14">
      <c r="B124" s="5" t="s">
        <v>157</v>
      </c>
      <c r="C124" s="6">
        <v>20</v>
      </c>
      <c r="D124" s="6"/>
      <c r="E124" s="6">
        <v>50</v>
      </c>
      <c r="F124" s="6">
        <v>70</v>
      </c>
      <c r="G124" s="6">
        <v>20</v>
      </c>
      <c r="H124" s="6"/>
      <c r="I124" s="6">
        <v>10</v>
      </c>
      <c r="J124" s="6"/>
      <c r="K124" s="6">
        <v>0</v>
      </c>
      <c r="L124" s="6"/>
      <c r="M124" s="6">
        <v>160</v>
      </c>
      <c r="N124" s="6"/>
    </row>
    <row r="125" spans="2:14">
      <c r="B125" s="5"/>
    </row>
    <row r="126" spans="2:14" ht="13">
      <c r="B126" s="3" t="s">
        <v>158</v>
      </c>
      <c r="C126" s="6"/>
      <c r="D126" s="6"/>
      <c r="E126" s="6"/>
      <c r="F126" s="6"/>
      <c r="G126" s="6"/>
      <c r="H126" s="6"/>
      <c r="I126" s="6"/>
      <c r="J126" s="6"/>
      <c r="K126" s="6"/>
      <c r="L126" s="6"/>
      <c r="M126" s="6"/>
      <c r="N126" s="6"/>
    </row>
    <row r="127" spans="2:14">
      <c r="B127" s="5" t="s">
        <v>158</v>
      </c>
      <c r="C127" s="6">
        <v>30</v>
      </c>
      <c r="D127" s="6"/>
      <c r="E127" s="6">
        <v>580</v>
      </c>
      <c r="F127" s="6">
        <v>730</v>
      </c>
      <c r="G127" s="6">
        <v>200</v>
      </c>
      <c r="H127" s="6"/>
      <c r="I127" s="6">
        <v>230</v>
      </c>
      <c r="J127" s="6"/>
      <c r="K127" s="6">
        <v>0</v>
      </c>
      <c r="L127" s="6"/>
      <c r="M127" s="6">
        <v>1780</v>
      </c>
      <c r="N127" s="6"/>
    </row>
    <row r="128" spans="2:14">
      <c r="B128" s="5"/>
    </row>
    <row r="129" spans="2:14" ht="13">
      <c r="B129" s="3" t="s">
        <v>159</v>
      </c>
      <c r="C129" s="6"/>
      <c r="D129" s="6"/>
      <c r="E129" s="6"/>
      <c r="F129" s="6"/>
      <c r="G129" s="6"/>
      <c r="H129" s="6"/>
      <c r="I129" s="6"/>
      <c r="J129" s="6"/>
      <c r="K129" s="6"/>
      <c r="L129" s="6"/>
      <c r="M129" s="6"/>
      <c r="N129" s="6"/>
    </row>
    <row r="130" spans="2:14">
      <c r="B130" s="5" t="s">
        <v>159</v>
      </c>
      <c r="C130" s="6">
        <v>50</v>
      </c>
      <c r="D130" s="6"/>
      <c r="E130" s="6">
        <v>440</v>
      </c>
      <c r="F130" s="6">
        <v>370</v>
      </c>
      <c r="G130" s="6">
        <v>270</v>
      </c>
      <c r="H130" s="6"/>
      <c r="I130" s="6">
        <v>50</v>
      </c>
      <c r="J130" s="6"/>
      <c r="K130" s="6">
        <v>0</v>
      </c>
      <c r="L130" s="6"/>
      <c r="M130" s="6">
        <v>1180</v>
      </c>
      <c r="N130" s="6"/>
    </row>
    <row r="131" spans="2:14">
      <c r="B131" s="5"/>
    </row>
    <row r="132" spans="2:14" ht="13">
      <c r="B132" s="3" t="s">
        <v>161</v>
      </c>
      <c r="C132" s="6"/>
      <c r="D132" s="6"/>
      <c r="E132" s="6"/>
      <c r="F132" s="6"/>
      <c r="G132" s="6"/>
      <c r="H132" s="6"/>
      <c r="I132" s="6"/>
      <c r="J132" s="6"/>
      <c r="K132" s="6"/>
      <c r="L132" s="6"/>
      <c r="M132" s="6"/>
      <c r="N132" s="6"/>
    </row>
    <row r="133" spans="2:14">
      <c r="B133" s="5" t="s">
        <v>161</v>
      </c>
      <c r="C133" s="6">
        <v>20</v>
      </c>
      <c r="D133" s="6"/>
      <c r="E133" s="6">
        <v>180</v>
      </c>
      <c r="F133" s="6">
        <v>90</v>
      </c>
      <c r="G133" s="6">
        <v>20</v>
      </c>
      <c r="H133" s="6"/>
      <c r="I133" s="6">
        <v>20</v>
      </c>
      <c r="J133" s="6"/>
      <c r="K133" s="6">
        <v>0</v>
      </c>
      <c r="L133" s="6"/>
      <c r="M133" s="6">
        <v>330</v>
      </c>
      <c r="N133" s="6"/>
    </row>
    <row r="134" spans="2:14">
      <c r="B134" s="5"/>
    </row>
    <row r="135" spans="2:14" ht="13">
      <c r="B135" s="3" t="s">
        <v>160</v>
      </c>
      <c r="C135" s="6"/>
      <c r="D135" s="6"/>
      <c r="E135" s="6"/>
      <c r="F135" s="6"/>
      <c r="G135" s="6"/>
      <c r="H135" s="6"/>
      <c r="I135" s="6"/>
      <c r="J135" s="6"/>
      <c r="K135" s="6"/>
      <c r="L135" s="6"/>
      <c r="M135" s="6"/>
      <c r="N135" s="6"/>
    </row>
    <row r="136" spans="2:14">
      <c r="B136" s="5" t="s">
        <v>160</v>
      </c>
      <c r="C136" s="6">
        <v>20</v>
      </c>
      <c r="D136" s="6"/>
      <c r="E136" s="6">
        <v>100</v>
      </c>
      <c r="F136" s="6">
        <v>110</v>
      </c>
      <c r="G136" s="6">
        <v>30</v>
      </c>
      <c r="H136" s="6"/>
      <c r="I136" s="6" t="s">
        <v>40</v>
      </c>
      <c r="J136" s="6"/>
      <c r="K136" s="6">
        <v>0</v>
      </c>
      <c r="L136" s="6"/>
      <c r="M136" s="6">
        <v>260</v>
      </c>
      <c r="N136" s="6"/>
    </row>
    <row r="137" spans="2:14">
      <c r="B137" s="5"/>
    </row>
    <row r="138" spans="2:14" ht="13">
      <c r="B138" s="3" t="s">
        <v>162</v>
      </c>
      <c r="C138" s="6"/>
      <c r="D138" s="6"/>
      <c r="E138" s="6"/>
      <c r="F138" s="6"/>
      <c r="G138" s="6"/>
      <c r="H138" s="6"/>
      <c r="I138" s="6"/>
      <c r="J138" s="6"/>
      <c r="K138" s="6"/>
      <c r="L138" s="6"/>
      <c r="M138" s="6"/>
      <c r="N138" s="6"/>
    </row>
    <row r="139" spans="2:14">
      <c r="B139" s="5" t="s">
        <v>163</v>
      </c>
      <c r="C139" s="6">
        <v>10</v>
      </c>
      <c r="D139" s="6"/>
      <c r="E139" s="6">
        <v>50</v>
      </c>
      <c r="F139" s="6">
        <v>40</v>
      </c>
      <c r="G139" s="6">
        <v>10</v>
      </c>
      <c r="H139" s="6"/>
      <c r="I139" s="6">
        <v>10</v>
      </c>
      <c r="J139" s="6"/>
      <c r="K139" s="6">
        <v>0</v>
      </c>
      <c r="L139" s="6"/>
      <c r="M139" s="6">
        <v>120</v>
      </c>
      <c r="N139" s="6"/>
    </row>
    <row r="140" spans="2:14">
      <c r="B140" s="5"/>
    </row>
    <row r="141" spans="2:14" ht="13">
      <c r="B141" s="3" t="s">
        <v>164</v>
      </c>
      <c r="C141" s="6"/>
      <c r="D141" s="6"/>
      <c r="E141" s="6"/>
      <c r="F141" s="6"/>
      <c r="G141" s="6"/>
      <c r="H141" s="6"/>
      <c r="I141" s="6"/>
      <c r="J141" s="6"/>
      <c r="K141" s="6"/>
      <c r="L141" s="6"/>
      <c r="M141" s="6"/>
      <c r="N141" s="6"/>
    </row>
    <row r="142" spans="2:14">
      <c r="B142" s="5" t="s">
        <v>165</v>
      </c>
      <c r="C142" s="6">
        <v>190</v>
      </c>
      <c r="D142" s="6"/>
      <c r="E142" s="6">
        <v>2120</v>
      </c>
      <c r="F142" s="6">
        <v>3430</v>
      </c>
      <c r="G142" s="6">
        <v>1170</v>
      </c>
      <c r="H142" s="6"/>
      <c r="I142" s="6">
        <v>920</v>
      </c>
      <c r="J142" s="6"/>
      <c r="K142" s="6">
        <v>0</v>
      </c>
      <c r="L142" s="6"/>
      <c r="M142" s="6">
        <v>7820</v>
      </c>
      <c r="N142" s="6"/>
    </row>
    <row r="143" spans="2:14">
      <c r="B143" s="5" t="s">
        <v>166</v>
      </c>
      <c r="C143" s="6" t="s">
        <v>40</v>
      </c>
      <c r="D143" s="6"/>
      <c r="E143" s="6">
        <v>10</v>
      </c>
      <c r="F143" s="6">
        <v>30</v>
      </c>
      <c r="G143" s="6">
        <v>40</v>
      </c>
      <c r="H143" s="6"/>
      <c r="I143" s="6">
        <v>30</v>
      </c>
      <c r="J143" s="6"/>
      <c r="K143" s="6">
        <v>0</v>
      </c>
      <c r="L143" s="6"/>
      <c r="M143" s="6">
        <v>120</v>
      </c>
      <c r="N143" s="6"/>
    </row>
    <row r="144" spans="2:14">
      <c r="B144" s="5" t="s">
        <v>167</v>
      </c>
      <c r="C144" s="6">
        <v>30</v>
      </c>
      <c r="D144" s="6"/>
      <c r="E144" s="6">
        <v>200</v>
      </c>
      <c r="F144" s="6">
        <v>770</v>
      </c>
      <c r="G144" s="6">
        <v>320</v>
      </c>
      <c r="H144" s="6"/>
      <c r="I144" s="6">
        <v>710</v>
      </c>
      <c r="J144" s="6"/>
      <c r="K144" s="6">
        <v>0</v>
      </c>
      <c r="L144" s="6"/>
      <c r="M144" s="6">
        <v>2020</v>
      </c>
      <c r="N144" s="6"/>
    </row>
    <row r="145" spans="2:14">
      <c r="B145" s="5" t="s">
        <v>168</v>
      </c>
      <c r="C145" s="6" t="s">
        <v>40</v>
      </c>
      <c r="D145" s="6"/>
      <c r="E145" s="6">
        <v>20</v>
      </c>
      <c r="F145" s="6">
        <v>50</v>
      </c>
      <c r="G145" s="6">
        <v>60</v>
      </c>
      <c r="H145" s="6"/>
      <c r="I145" s="6">
        <v>190</v>
      </c>
      <c r="J145" s="6"/>
      <c r="K145" s="6">
        <v>0</v>
      </c>
      <c r="L145" s="6"/>
      <c r="M145" s="6">
        <v>310</v>
      </c>
      <c r="N145" s="6"/>
    </row>
    <row r="146" spans="2:14">
      <c r="B146" s="5" t="s">
        <v>169</v>
      </c>
      <c r="C146" s="6">
        <v>10</v>
      </c>
      <c r="D146" s="6"/>
      <c r="E146" s="6">
        <v>190</v>
      </c>
      <c r="F146" s="6">
        <v>60</v>
      </c>
      <c r="G146" s="6">
        <v>10</v>
      </c>
      <c r="H146" s="6"/>
      <c r="I146" s="6">
        <v>40</v>
      </c>
      <c r="J146" s="6"/>
      <c r="K146" s="6">
        <v>0</v>
      </c>
      <c r="L146" s="6"/>
      <c r="M146" s="6">
        <v>320</v>
      </c>
      <c r="N146" s="6"/>
    </row>
    <row r="147" spans="2:14">
      <c r="B147" s="5" t="s">
        <v>170</v>
      </c>
      <c r="C147" s="6" t="s">
        <v>40</v>
      </c>
      <c r="D147" s="6"/>
      <c r="E147" s="6">
        <v>20</v>
      </c>
      <c r="F147" s="6">
        <v>130</v>
      </c>
      <c r="G147" s="6">
        <v>80</v>
      </c>
      <c r="H147" s="6"/>
      <c r="I147" s="6">
        <v>20</v>
      </c>
      <c r="J147" s="6"/>
      <c r="K147" s="6">
        <v>0</v>
      </c>
      <c r="L147" s="6"/>
      <c r="M147" s="6">
        <v>250</v>
      </c>
      <c r="N147" s="6"/>
    </row>
    <row r="148" spans="2:14">
      <c r="B148" s="5" t="s">
        <v>171</v>
      </c>
      <c r="C148" s="6" t="s">
        <v>40</v>
      </c>
      <c r="D148" s="6"/>
      <c r="E148" s="6">
        <v>40</v>
      </c>
      <c r="F148" s="6">
        <v>220</v>
      </c>
      <c r="G148" s="6">
        <v>260</v>
      </c>
      <c r="H148" s="6"/>
      <c r="I148" s="6">
        <v>470</v>
      </c>
      <c r="J148" s="6"/>
      <c r="K148" s="6">
        <v>0</v>
      </c>
      <c r="L148" s="6"/>
      <c r="M148" s="6">
        <v>990</v>
      </c>
      <c r="N148" s="6"/>
    </row>
    <row r="149" spans="2:14">
      <c r="B149" s="5" t="s">
        <v>172</v>
      </c>
      <c r="C149" s="6" t="s">
        <v>40</v>
      </c>
      <c r="D149" s="6"/>
      <c r="E149" s="6">
        <v>50</v>
      </c>
      <c r="F149" s="6">
        <v>170</v>
      </c>
      <c r="G149" s="6">
        <v>60</v>
      </c>
      <c r="H149" s="6"/>
      <c r="I149" s="6">
        <v>160</v>
      </c>
      <c r="J149" s="6"/>
      <c r="K149" s="6">
        <v>0</v>
      </c>
      <c r="L149" s="6"/>
      <c r="M149" s="6">
        <v>440</v>
      </c>
      <c r="N149" s="6"/>
    </row>
    <row r="150" spans="2:14">
      <c r="B150" s="5" t="s">
        <v>173</v>
      </c>
      <c r="C150" s="6" t="s">
        <v>40</v>
      </c>
      <c r="D150" s="6"/>
      <c r="E150" s="6">
        <v>10</v>
      </c>
      <c r="F150" s="6">
        <v>20</v>
      </c>
      <c r="G150" s="6">
        <v>10</v>
      </c>
      <c r="H150" s="6"/>
      <c r="I150" s="6">
        <v>10</v>
      </c>
      <c r="J150" s="6"/>
      <c r="K150" s="6">
        <v>0</v>
      </c>
      <c r="L150" s="6"/>
      <c r="M150" s="6">
        <v>50</v>
      </c>
      <c r="N150" s="6"/>
    </row>
    <row r="151" spans="2:14">
      <c r="B151" s="5" t="s">
        <v>174</v>
      </c>
      <c r="C151" s="6" t="s">
        <v>40</v>
      </c>
      <c r="D151" s="6"/>
      <c r="E151" s="6">
        <v>60</v>
      </c>
      <c r="F151" s="6">
        <v>390</v>
      </c>
      <c r="G151" s="6">
        <v>350</v>
      </c>
      <c r="H151" s="6"/>
      <c r="I151" s="6">
        <v>360</v>
      </c>
      <c r="J151" s="6"/>
      <c r="K151" s="6">
        <v>0</v>
      </c>
      <c r="L151" s="6"/>
      <c r="M151" s="6">
        <v>1160</v>
      </c>
      <c r="N151" s="6"/>
    </row>
    <row r="152" spans="2:14">
      <c r="B152" s="5" t="s">
        <v>175</v>
      </c>
      <c r="C152" s="6" t="s">
        <v>40</v>
      </c>
      <c r="D152" s="6"/>
      <c r="E152" s="6">
        <v>10</v>
      </c>
      <c r="F152" s="6">
        <v>30</v>
      </c>
      <c r="G152" s="6">
        <v>10</v>
      </c>
      <c r="H152" s="6"/>
      <c r="I152" s="6" t="s">
        <v>40</v>
      </c>
      <c r="J152" s="6"/>
      <c r="K152" s="6">
        <v>0</v>
      </c>
      <c r="L152" s="6"/>
      <c r="M152" s="6">
        <v>60</v>
      </c>
      <c r="N152" s="6"/>
    </row>
    <row r="153" spans="2:14">
      <c r="B153" s="5" t="s">
        <v>176</v>
      </c>
      <c r="C153" s="6">
        <v>10</v>
      </c>
      <c r="D153" s="6"/>
      <c r="E153" s="6">
        <v>60</v>
      </c>
      <c r="F153" s="6">
        <v>320</v>
      </c>
      <c r="G153" s="6">
        <v>490</v>
      </c>
      <c r="H153" s="6"/>
      <c r="I153" s="6">
        <v>920</v>
      </c>
      <c r="J153" s="6"/>
      <c r="K153" s="6" t="s">
        <v>40</v>
      </c>
      <c r="L153" s="6"/>
      <c r="M153" s="6">
        <v>1800</v>
      </c>
      <c r="N153" s="6"/>
    </row>
    <row r="154" spans="2:14">
      <c r="B154" s="5" t="s">
        <v>177</v>
      </c>
      <c r="C154" s="6" t="s">
        <v>40</v>
      </c>
      <c r="D154" s="6"/>
      <c r="E154" s="6">
        <v>10</v>
      </c>
      <c r="F154" s="6">
        <v>10</v>
      </c>
      <c r="G154" s="6" t="s">
        <v>40</v>
      </c>
      <c r="H154" s="6"/>
      <c r="I154" s="6">
        <v>0</v>
      </c>
      <c r="J154" s="6"/>
      <c r="K154" s="6">
        <v>0</v>
      </c>
      <c r="L154" s="6"/>
      <c r="M154" s="6">
        <v>20</v>
      </c>
      <c r="N154" s="6"/>
    </row>
    <row r="155" spans="2:14">
      <c r="B155" s="5" t="s">
        <v>178</v>
      </c>
      <c r="C155" s="6" t="s">
        <v>40</v>
      </c>
      <c r="D155" s="6"/>
      <c r="E155" s="6">
        <v>20</v>
      </c>
      <c r="F155" s="6">
        <v>70</v>
      </c>
      <c r="G155" s="6">
        <v>60</v>
      </c>
      <c r="H155" s="6"/>
      <c r="I155" s="6">
        <v>50</v>
      </c>
      <c r="J155" s="6"/>
      <c r="K155" s="6">
        <v>0</v>
      </c>
      <c r="L155" s="6"/>
      <c r="M155" s="6">
        <v>190</v>
      </c>
      <c r="N155" s="6"/>
    </row>
    <row r="156" spans="2:14">
      <c r="B156" s="5" t="s">
        <v>179</v>
      </c>
      <c r="C156" s="6" t="s">
        <v>40</v>
      </c>
      <c r="D156" s="6"/>
      <c r="E156" s="6">
        <v>30</v>
      </c>
      <c r="F156" s="6">
        <v>20</v>
      </c>
      <c r="G156" s="6" t="s">
        <v>40</v>
      </c>
      <c r="H156" s="6"/>
      <c r="I156" s="6" t="s">
        <v>40</v>
      </c>
      <c r="J156" s="6"/>
      <c r="K156" s="6">
        <v>0</v>
      </c>
      <c r="L156" s="6"/>
      <c r="M156" s="6">
        <v>50</v>
      </c>
      <c r="N156" s="6"/>
    </row>
    <row r="157" spans="2:14">
      <c r="B157" s="5" t="s">
        <v>180</v>
      </c>
      <c r="C157" s="6" t="s">
        <v>40</v>
      </c>
      <c r="D157" s="6"/>
      <c r="E157" s="6">
        <v>130</v>
      </c>
      <c r="F157" s="6">
        <v>680</v>
      </c>
      <c r="G157" s="6">
        <v>2130</v>
      </c>
      <c r="H157" s="6"/>
      <c r="I157" s="6">
        <v>1540</v>
      </c>
      <c r="J157" s="6"/>
      <c r="K157" s="6">
        <v>0</v>
      </c>
      <c r="L157" s="6"/>
      <c r="M157" s="6">
        <v>4490</v>
      </c>
      <c r="N157" s="6"/>
    </row>
    <row r="158" spans="2:14">
      <c r="B158" s="5" t="s">
        <v>181</v>
      </c>
      <c r="C158" s="6">
        <v>0</v>
      </c>
      <c r="D158" s="6"/>
      <c r="E158" s="6">
        <v>20</v>
      </c>
      <c r="F158" s="6">
        <v>60</v>
      </c>
      <c r="G158" s="6">
        <v>80</v>
      </c>
      <c r="H158" s="6"/>
      <c r="I158" s="6">
        <v>140</v>
      </c>
      <c r="J158" s="6"/>
      <c r="K158" s="6">
        <v>0</v>
      </c>
      <c r="L158" s="6"/>
      <c r="M158" s="6">
        <v>290</v>
      </c>
      <c r="N158" s="6"/>
    </row>
    <row r="159" spans="2:14">
      <c r="B159" s="5" t="s">
        <v>182</v>
      </c>
      <c r="C159" s="6">
        <v>10</v>
      </c>
      <c r="D159" s="6"/>
      <c r="E159" s="6">
        <v>130</v>
      </c>
      <c r="F159" s="6">
        <v>330</v>
      </c>
      <c r="G159" s="6">
        <v>280</v>
      </c>
      <c r="H159" s="6"/>
      <c r="I159" s="6">
        <v>400</v>
      </c>
      <c r="J159" s="6"/>
      <c r="K159" s="6">
        <v>0</v>
      </c>
      <c r="L159" s="6"/>
      <c r="M159" s="6">
        <v>1140</v>
      </c>
      <c r="N159" s="6"/>
    </row>
    <row r="160" spans="2:14">
      <c r="B160" s="5" t="s">
        <v>183</v>
      </c>
      <c r="C160" s="6" t="s">
        <v>40</v>
      </c>
      <c r="D160" s="6"/>
      <c r="E160" s="6">
        <v>10</v>
      </c>
      <c r="F160" s="6">
        <v>50</v>
      </c>
      <c r="G160" s="6">
        <v>60</v>
      </c>
      <c r="H160" s="6"/>
      <c r="I160" s="6">
        <v>120</v>
      </c>
      <c r="J160" s="6"/>
      <c r="K160" s="6">
        <v>0</v>
      </c>
      <c r="L160" s="6"/>
      <c r="M160" s="6">
        <v>240</v>
      </c>
      <c r="N160" s="6"/>
    </row>
    <row r="161" spans="2:14">
      <c r="B161" s="5" t="s">
        <v>184</v>
      </c>
      <c r="C161" s="6">
        <v>10</v>
      </c>
      <c r="D161" s="6"/>
      <c r="E161" s="6">
        <v>140</v>
      </c>
      <c r="F161" s="6">
        <v>250</v>
      </c>
      <c r="G161" s="6">
        <v>40</v>
      </c>
      <c r="H161" s="6"/>
      <c r="I161" s="6">
        <v>60</v>
      </c>
      <c r="J161" s="6"/>
      <c r="K161" s="6">
        <v>0</v>
      </c>
      <c r="L161" s="6"/>
      <c r="M161" s="6">
        <v>490</v>
      </c>
      <c r="N161" s="6"/>
    </row>
    <row r="162" spans="2:14">
      <c r="B162" s="5"/>
    </row>
    <row r="163" spans="2:14" ht="13">
      <c r="B163" s="3" t="s">
        <v>185</v>
      </c>
      <c r="C163" s="6"/>
      <c r="D163" s="6"/>
      <c r="E163" s="6"/>
      <c r="F163" s="6"/>
      <c r="G163" s="6"/>
      <c r="H163" s="6"/>
      <c r="I163" s="6"/>
      <c r="J163" s="6"/>
      <c r="K163" s="6"/>
      <c r="L163" s="6"/>
      <c r="M163" s="6"/>
      <c r="N163" s="6"/>
    </row>
    <row r="164" spans="2:14">
      <c r="B164" s="5" t="s">
        <v>186</v>
      </c>
      <c r="C164" s="6">
        <v>210</v>
      </c>
      <c r="D164" s="6"/>
      <c r="E164" s="6">
        <v>1300</v>
      </c>
      <c r="F164" s="6">
        <v>1460</v>
      </c>
      <c r="G164" s="6">
        <v>400</v>
      </c>
      <c r="H164" s="6"/>
      <c r="I164" s="6">
        <v>150</v>
      </c>
      <c r="J164" s="6"/>
      <c r="K164" s="6">
        <v>0</v>
      </c>
      <c r="L164" s="6"/>
      <c r="M164" s="6">
        <v>3510</v>
      </c>
      <c r="N164" s="6"/>
    </row>
    <row r="165" spans="2:14">
      <c r="B165" s="5" t="s">
        <v>187</v>
      </c>
      <c r="C165" s="6">
        <v>10</v>
      </c>
      <c r="D165" s="6"/>
      <c r="E165" s="6">
        <v>280</v>
      </c>
      <c r="F165" s="6">
        <v>950</v>
      </c>
      <c r="G165" s="6">
        <v>900</v>
      </c>
      <c r="H165" s="6"/>
      <c r="I165" s="6">
        <v>4090</v>
      </c>
      <c r="J165" s="6"/>
      <c r="K165" s="6">
        <v>0</v>
      </c>
      <c r="L165" s="6"/>
      <c r="M165" s="6">
        <v>6230</v>
      </c>
      <c r="N165" s="6"/>
    </row>
    <row r="166" spans="2:14">
      <c r="B166" s="5" t="s">
        <v>188</v>
      </c>
      <c r="C166" s="6">
        <v>10</v>
      </c>
      <c r="D166" s="6"/>
      <c r="E166" s="6">
        <v>120</v>
      </c>
      <c r="F166" s="6">
        <v>950</v>
      </c>
      <c r="G166" s="6">
        <v>2590</v>
      </c>
      <c r="H166" s="6"/>
      <c r="I166" s="6">
        <v>1120</v>
      </c>
      <c r="J166" s="6"/>
      <c r="K166" s="6">
        <v>0</v>
      </c>
      <c r="L166" s="6"/>
      <c r="M166" s="6">
        <v>4790</v>
      </c>
      <c r="N166" s="6"/>
    </row>
    <row r="167" spans="2:14">
      <c r="B167" s="5" t="s">
        <v>189</v>
      </c>
      <c r="C167" s="6">
        <v>10</v>
      </c>
      <c r="D167" s="6"/>
      <c r="E167" s="6">
        <v>160</v>
      </c>
      <c r="F167" s="6">
        <v>530</v>
      </c>
      <c r="G167" s="6">
        <v>240</v>
      </c>
      <c r="H167" s="6"/>
      <c r="I167" s="6">
        <v>290</v>
      </c>
      <c r="J167" s="6"/>
      <c r="K167" s="6">
        <v>0</v>
      </c>
      <c r="L167" s="6"/>
      <c r="M167" s="6">
        <v>1230</v>
      </c>
      <c r="N167" s="6"/>
    </row>
    <row r="168" spans="2:14">
      <c r="B168" s="5" t="s">
        <v>190</v>
      </c>
      <c r="C168" s="6" t="s">
        <v>40</v>
      </c>
      <c r="D168" s="6"/>
      <c r="E168" s="6">
        <v>20</v>
      </c>
      <c r="F168" s="6">
        <v>100</v>
      </c>
      <c r="G168" s="6">
        <v>50</v>
      </c>
      <c r="H168" s="6"/>
      <c r="I168" s="6">
        <v>50</v>
      </c>
      <c r="J168" s="6"/>
      <c r="K168" s="6">
        <v>0</v>
      </c>
      <c r="L168" s="6"/>
      <c r="M168" s="6">
        <v>210</v>
      </c>
      <c r="N168" s="6"/>
    </row>
    <row r="169" spans="2:14">
      <c r="B169" s="5"/>
    </row>
    <row r="170" spans="2:14" ht="13">
      <c r="B170" s="3" t="s">
        <v>191</v>
      </c>
      <c r="C170" s="6"/>
      <c r="D170" s="6"/>
      <c r="E170" s="6"/>
      <c r="F170" s="6"/>
      <c r="G170" s="6"/>
      <c r="H170" s="6"/>
      <c r="I170" s="6"/>
      <c r="J170" s="6"/>
      <c r="K170" s="6"/>
      <c r="L170" s="6"/>
      <c r="M170" s="6"/>
      <c r="N170" s="6"/>
    </row>
    <row r="171" spans="2:14">
      <c r="B171" s="5" t="s">
        <v>191</v>
      </c>
      <c r="C171" s="6">
        <v>90</v>
      </c>
      <c r="D171" s="6"/>
      <c r="E171" s="6">
        <v>930</v>
      </c>
      <c r="F171" s="6">
        <v>2300</v>
      </c>
      <c r="G171" s="6">
        <v>780</v>
      </c>
      <c r="H171" s="6"/>
      <c r="I171" s="6">
        <v>1460</v>
      </c>
      <c r="J171" s="6"/>
      <c r="K171" s="6">
        <v>0</v>
      </c>
      <c r="L171" s="6"/>
      <c r="M171" s="6">
        <v>5550</v>
      </c>
      <c r="N171" s="6"/>
    </row>
    <row r="172" spans="2:14">
      <c r="B172" s="5"/>
    </row>
    <row r="173" spans="2:14" ht="13">
      <c r="B173" s="3" t="s">
        <v>192</v>
      </c>
      <c r="C173" s="6"/>
      <c r="D173" s="6"/>
      <c r="E173" s="6"/>
      <c r="F173" s="6"/>
      <c r="G173" s="6"/>
      <c r="H173" s="6"/>
      <c r="I173" s="6"/>
      <c r="J173" s="6"/>
      <c r="K173" s="6"/>
      <c r="L173" s="6"/>
      <c r="M173" s="6"/>
      <c r="N173" s="6"/>
    </row>
    <row r="174" spans="2:14">
      <c r="B174" s="5" t="s">
        <v>192</v>
      </c>
      <c r="C174" s="6">
        <v>30</v>
      </c>
      <c r="D174" s="6"/>
      <c r="E174" s="6">
        <v>120</v>
      </c>
      <c r="F174" s="6">
        <v>200</v>
      </c>
      <c r="G174" s="6">
        <v>50</v>
      </c>
      <c r="H174" s="6"/>
      <c r="I174" s="6">
        <v>10</v>
      </c>
      <c r="J174" s="6"/>
      <c r="K174" s="6">
        <v>0</v>
      </c>
      <c r="L174" s="6"/>
      <c r="M174" s="6">
        <v>400</v>
      </c>
      <c r="N174" s="6"/>
    </row>
    <row r="175" spans="2:14">
      <c r="B175" s="5"/>
    </row>
    <row r="176" spans="2:14" ht="13">
      <c r="B176" s="3" t="s">
        <v>193</v>
      </c>
      <c r="C176" s="6"/>
      <c r="D176" s="6"/>
      <c r="E176" s="6"/>
      <c r="F176" s="6"/>
      <c r="G176" s="6"/>
      <c r="H176" s="6"/>
      <c r="I176" s="6"/>
      <c r="J176" s="6"/>
      <c r="K176" s="6"/>
      <c r="L176" s="6"/>
      <c r="M176" s="6"/>
      <c r="N176" s="6"/>
    </row>
    <row r="177" spans="2:14">
      <c r="B177" s="5" t="s">
        <v>193</v>
      </c>
      <c r="C177" s="6" t="s">
        <v>40</v>
      </c>
      <c r="D177" s="6"/>
      <c r="E177" s="6">
        <v>10</v>
      </c>
      <c r="F177" s="6">
        <v>20</v>
      </c>
      <c r="G177" s="6">
        <v>20</v>
      </c>
      <c r="H177" s="6"/>
      <c r="I177" s="6" t="s">
        <v>40</v>
      </c>
      <c r="J177" s="6"/>
      <c r="K177" s="6">
        <v>0</v>
      </c>
      <c r="L177" s="6"/>
      <c r="M177" s="6">
        <v>60</v>
      </c>
      <c r="N177" s="6"/>
    </row>
    <row r="178" spans="2:14">
      <c r="B178" s="5"/>
    </row>
    <row r="179" spans="2:14" ht="13">
      <c r="B179" s="3" t="s">
        <v>194</v>
      </c>
      <c r="C179" s="6"/>
      <c r="D179" s="6"/>
      <c r="E179" s="6"/>
      <c r="F179" s="6"/>
      <c r="G179" s="6"/>
      <c r="H179" s="6"/>
      <c r="I179" s="6"/>
      <c r="J179" s="6"/>
      <c r="K179" s="6"/>
      <c r="L179" s="6"/>
      <c r="M179" s="6"/>
      <c r="N179" s="6"/>
    </row>
    <row r="180" spans="2:14">
      <c r="B180" s="5" t="s">
        <v>194</v>
      </c>
      <c r="C180" s="6">
        <v>10</v>
      </c>
      <c r="D180" s="6"/>
      <c r="E180" s="6">
        <v>10</v>
      </c>
      <c r="F180" s="6">
        <v>10</v>
      </c>
      <c r="G180" s="6">
        <v>10</v>
      </c>
      <c r="H180" s="6"/>
      <c r="I180" s="6" t="s">
        <v>40</v>
      </c>
      <c r="J180" s="6"/>
      <c r="K180" s="6">
        <v>0</v>
      </c>
      <c r="L180" s="6"/>
      <c r="M180" s="6">
        <v>40</v>
      </c>
      <c r="N180" s="6"/>
    </row>
    <row r="181" spans="2:14">
      <c r="B181" s="5"/>
    </row>
    <row r="182" spans="2:14" ht="13">
      <c r="B182" s="3" t="s">
        <v>195</v>
      </c>
      <c r="C182" s="6"/>
      <c r="D182" s="6"/>
      <c r="E182" s="6"/>
      <c r="F182" s="6"/>
      <c r="G182" s="6"/>
      <c r="H182" s="6"/>
      <c r="I182" s="6"/>
      <c r="J182" s="6"/>
      <c r="K182" s="6"/>
      <c r="L182" s="6"/>
      <c r="M182" s="6"/>
      <c r="N182" s="6"/>
    </row>
    <row r="183" spans="2:14">
      <c r="B183" s="5" t="s">
        <v>196</v>
      </c>
      <c r="C183" s="6">
        <v>10</v>
      </c>
      <c r="D183" s="6"/>
      <c r="E183" s="6">
        <v>70</v>
      </c>
      <c r="F183" s="6">
        <v>130</v>
      </c>
      <c r="G183" s="6">
        <v>40</v>
      </c>
      <c r="H183" s="6"/>
      <c r="I183" s="6">
        <v>10</v>
      </c>
      <c r="J183" s="6"/>
      <c r="K183" s="6">
        <v>0</v>
      </c>
      <c r="L183" s="6"/>
      <c r="M183" s="6">
        <v>250</v>
      </c>
      <c r="N183" s="6"/>
    </row>
    <row r="184" spans="2:14">
      <c r="B184" s="5"/>
    </row>
    <row r="185" spans="2:14" ht="13">
      <c r="B185" s="3" t="s">
        <v>197</v>
      </c>
      <c r="C185" s="6"/>
      <c r="D185" s="6"/>
      <c r="E185" s="6"/>
      <c r="F185" s="6"/>
      <c r="G185" s="6"/>
      <c r="H185" s="6"/>
      <c r="I185" s="6"/>
      <c r="J185" s="6"/>
      <c r="K185" s="6"/>
      <c r="L185" s="6"/>
      <c r="M185" s="6"/>
      <c r="N185" s="6"/>
    </row>
    <row r="186" spans="2:14">
      <c r="B186" s="5" t="s">
        <v>198</v>
      </c>
      <c r="C186" s="6">
        <v>170</v>
      </c>
      <c r="D186" s="6"/>
      <c r="E186" s="6">
        <v>1030</v>
      </c>
      <c r="F186" s="6">
        <v>2530</v>
      </c>
      <c r="G186" s="6">
        <v>1010</v>
      </c>
      <c r="H186" s="6"/>
      <c r="I186" s="6">
        <v>960</v>
      </c>
      <c r="J186" s="6"/>
      <c r="K186" s="6">
        <v>0</v>
      </c>
      <c r="L186" s="6"/>
      <c r="M186" s="6">
        <v>5700</v>
      </c>
      <c r="N186" s="6"/>
    </row>
    <row r="187" spans="2:14">
      <c r="B187" s="5" t="s">
        <v>199</v>
      </c>
      <c r="C187" s="6" t="s">
        <v>40</v>
      </c>
      <c r="D187" s="6"/>
      <c r="E187" s="6">
        <v>20</v>
      </c>
      <c r="F187" s="6">
        <v>20</v>
      </c>
      <c r="G187" s="6">
        <v>10</v>
      </c>
      <c r="H187" s="6"/>
      <c r="I187" s="6">
        <v>10</v>
      </c>
      <c r="J187" s="6"/>
      <c r="K187" s="6">
        <v>0</v>
      </c>
      <c r="L187" s="6"/>
      <c r="M187" s="6">
        <v>70</v>
      </c>
      <c r="N187" s="6"/>
    </row>
    <row r="188" spans="2:14">
      <c r="B188" s="5"/>
    </row>
    <row r="189" spans="2:14" ht="13">
      <c r="B189" s="3" t="s">
        <v>200</v>
      </c>
      <c r="C189" s="6"/>
      <c r="D189" s="6"/>
      <c r="E189" s="6"/>
      <c r="F189" s="6"/>
      <c r="G189" s="6"/>
      <c r="H189" s="6"/>
      <c r="I189" s="6"/>
      <c r="J189" s="6"/>
      <c r="K189" s="6"/>
      <c r="L189" s="6"/>
      <c r="M189" s="6"/>
      <c r="N189" s="6"/>
    </row>
    <row r="190" spans="2:14">
      <c r="B190" s="5" t="s">
        <v>201</v>
      </c>
      <c r="C190" s="6">
        <v>240</v>
      </c>
      <c r="D190" s="6"/>
      <c r="E190" s="6">
        <v>2760</v>
      </c>
      <c r="F190" s="6">
        <v>10060</v>
      </c>
      <c r="G190" s="6">
        <v>48570</v>
      </c>
      <c r="H190" s="6"/>
      <c r="I190" s="6">
        <v>29320</v>
      </c>
      <c r="J190" s="6"/>
      <c r="K190" s="6">
        <v>0</v>
      </c>
      <c r="L190" s="6"/>
      <c r="M190" s="6">
        <v>90950</v>
      </c>
      <c r="N190" s="6"/>
    </row>
    <row r="191" spans="2:14">
      <c r="B191" s="5" t="s">
        <v>202</v>
      </c>
      <c r="C191" s="6">
        <v>40</v>
      </c>
      <c r="D191" s="6"/>
      <c r="E191" s="6">
        <v>520</v>
      </c>
      <c r="F191" s="6">
        <v>1290</v>
      </c>
      <c r="G191" s="6">
        <v>450</v>
      </c>
      <c r="H191" s="6"/>
      <c r="I191" s="6">
        <v>280</v>
      </c>
      <c r="J191" s="6"/>
      <c r="K191" s="6">
        <v>0</v>
      </c>
      <c r="L191" s="6"/>
      <c r="M191" s="6">
        <v>2580</v>
      </c>
      <c r="N191" s="6"/>
    </row>
    <row r="192" spans="2:14">
      <c r="B192" s="5"/>
    </row>
    <row r="193" spans="2:14" ht="13">
      <c r="B193" s="3" t="s">
        <v>7</v>
      </c>
      <c r="C193" s="6">
        <v>7290</v>
      </c>
      <c r="D193" s="6"/>
      <c r="E193" s="6">
        <v>62430</v>
      </c>
      <c r="F193" s="6">
        <v>129040</v>
      </c>
      <c r="G193" s="6">
        <v>128890</v>
      </c>
      <c r="H193" s="6"/>
      <c r="I193" s="6">
        <v>140660</v>
      </c>
      <c r="J193" s="6"/>
      <c r="K193" s="6">
        <v>16570</v>
      </c>
      <c r="L193" s="6"/>
      <c r="M193" s="6">
        <v>484880</v>
      </c>
      <c r="N193" s="6"/>
    </row>
    <row r="194" spans="2:14">
      <c r="C194" s="6"/>
      <c r="D194" s="6"/>
      <c r="E194" s="6"/>
      <c r="F194" s="6"/>
      <c r="G194" s="6"/>
      <c r="H194" s="6"/>
      <c r="I194" s="6"/>
      <c r="J194" s="6"/>
      <c r="K194" s="6"/>
      <c r="L194" s="6"/>
      <c r="M194" s="6"/>
      <c r="N194" s="6"/>
    </row>
    <row r="195" spans="2:14" ht="13">
      <c r="B195" s="9"/>
      <c r="C195" s="9"/>
      <c r="D195" s="9"/>
      <c r="E195" s="9"/>
      <c r="F195" s="9"/>
      <c r="G195" s="9"/>
      <c r="H195" s="9"/>
      <c r="I195" s="9"/>
      <c r="J195" s="9"/>
      <c r="K195" s="9"/>
      <c r="L195" s="9"/>
      <c r="M195" s="13" t="s">
        <v>17</v>
      </c>
    </row>
    <row r="196" spans="2:14" ht="12.5" customHeight="1">
      <c r="B196" s="2848" t="s">
        <v>18</v>
      </c>
      <c r="C196" s="2846"/>
      <c r="D196" s="2846"/>
      <c r="E196" s="2846"/>
      <c r="F196" s="2846"/>
      <c r="G196" s="2846"/>
      <c r="H196" s="2846"/>
      <c r="I196" s="2846"/>
      <c r="J196" s="2846"/>
      <c r="K196" s="2846"/>
      <c r="L196" s="2846"/>
      <c r="M196" s="2846"/>
    </row>
    <row r="197" spans="2:14" ht="12.5" customHeight="1">
      <c r="B197" s="2848" t="s">
        <v>19</v>
      </c>
      <c r="C197" s="2846"/>
      <c r="D197" s="2846"/>
      <c r="E197" s="2846"/>
      <c r="F197" s="2846"/>
      <c r="G197" s="2846"/>
      <c r="H197" s="2846"/>
      <c r="I197" s="2846"/>
      <c r="J197" s="2846"/>
      <c r="K197" s="2846"/>
      <c r="L197" s="2846"/>
      <c r="M197" s="2846"/>
    </row>
    <row r="198" spans="2:14" ht="12.5" customHeight="1">
      <c r="B198" s="2848" t="s">
        <v>20</v>
      </c>
      <c r="C198" s="2846"/>
      <c r="D198" s="2846"/>
      <c r="E198" s="2846"/>
      <c r="F198" s="2846"/>
      <c r="G198" s="2846"/>
      <c r="H198" s="2846"/>
      <c r="I198" s="2846"/>
      <c r="J198" s="2846"/>
      <c r="K198" s="2846"/>
      <c r="L198" s="2846"/>
      <c r="M198" s="2846"/>
    </row>
    <row r="199" spans="2:14" ht="12.5" customHeight="1">
      <c r="B199" s="2848" t="s">
        <v>561</v>
      </c>
      <c r="C199" s="2846"/>
      <c r="D199" s="2846"/>
      <c r="E199" s="2846"/>
      <c r="F199" s="2846"/>
      <c r="G199" s="2846"/>
      <c r="H199" s="2846"/>
      <c r="I199" s="2846"/>
      <c r="J199" s="2846"/>
      <c r="K199" s="2846"/>
      <c r="L199" s="2846"/>
      <c r="M199" s="2846"/>
    </row>
    <row r="200" spans="2:14" ht="12.5" customHeight="1">
      <c r="B200" s="2848" t="s">
        <v>574</v>
      </c>
      <c r="C200" s="2846"/>
      <c r="D200" s="2846"/>
      <c r="E200" s="2846"/>
      <c r="F200" s="2846"/>
      <c r="G200" s="2846"/>
      <c r="H200" s="2846"/>
      <c r="I200" s="2846"/>
      <c r="J200" s="2846"/>
      <c r="K200" s="2846"/>
      <c r="L200" s="2846"/>
      <c r="M200" s="2846"/>
    </row>
    <row r="201" spans="2:14">
      <c r="B201" s="2848" t="s">
        <v>773</v>
      </c>
      <c r="C201" s="2846"/>
      <c r="D201" s="2846"/>
      <c r="E201" s="2846"/>
      <c r="F201" s="2846"/>
      <c r="G201" s="2846"/>
      <c r="H201" s="2846"/>
      <c r="I201" s="2846"/>
      <c r="J201" s="2846"/>
      <c r="K201" s="2846"/>
      <c r="L201" s="2846"/>
      <c r="M201" s="2846"/>
    </row>
  </sheetData>
  <mergeCells count="6">
    <mergeCell ref="B201:M201"/>
    <mergeCell ref="B196:M196"/>
    <mergeCell ref="B197:M197"/>
    <mergeCell ref="B198:M198"/>
    <mergeCell ref="B199:M199"/>
    <mergeCell ref="B200:M200"/>
  </mergeCells>
  <pageMargins left="0.7" right="0.7" top="0.75" bottom="0.75" header="0.3" footer="0.3"/>
  <pageSetup paperSize="9" scale="72" fitToHeight="0"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1"/>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70.7265625" customWidth="1"/>
    <col min="3" max="3" width="13.7265625" customWidth="1"/>
    <col min="4" max="4" width="2.7265625" style="2780" customWidth="1"/>
    <col min="5" max="7" width="13.7265625" customWidth="1"/>
    <col min="8" max="8" width="2.7265625" style="2780" customWidth="1"/>
    <col min="9" max="9" width="13.7265625" customWidth="1"/>
    <col min="10" max="10" width="2.7265625" style="2780" customWidth="1"/>
    <col min="11" max="11" width="13.7265625" customWidth="1"/>
    <col min="12" max="12" width="2.7265625" style="2780" customWidth="1"/>
    <col min="13" max="14" width="13.7265625" customWidth="1"/>
  </cols>
  <sheetData>
    <row r="1" spans="2:14">
      <c r="B1" s="2" t="str">
        <f>HYPERLINK("#'Contents'!A1", "Back to contents")</f>
        <v>Back to contents</v>
      </c>
    </row>
    <row r="2" spans="2:14" ht="22.5">
      <c r="B2" s="11" t="s">
        <v>673</v>
      </c>
    </row>
    <row r="3" spans="2:14" ht="13">
      <c r="B3" s="12" t="s">
        <v>7</v>
      </c>
    </row>
    <row r="4" spans="2:14" ht="13">
      <c r="B4" s="10"/>
      <c r="C4" s="10"/>
      <c r="D4" s="2782"/>
      <c r="E4" s="10"/>
      <c r="F4" s="10"/>
      <c r="G4" s="10"/>
      <c r="H4" s="2782"/>
      <c r="I4" s="10"/>
      <c r="J4" s="2782"/>
      <c r="K4" s="10"/>
      <c r="L4" s="2782"/>
      <c r="M4" s="14" t="s">
        <v>218</v>
      </c>
    </row>
    <row r="5" spans="2:14" ht="60" customHeight="1">
      <c r="B5" s="16" t="s">
        <v>50</v>
      </c>
      <c r="C5" s="22" t="s">
        <v>8</v>
      </c>
      <c r="D5" s="22"/>
      <c r="E5" s="22" t="s">
        <v>9</v>
      </c>
      <c r="F5" s="22" t="s">
        <v>10</v>
      </c>
      <c r="G5" s="22" t="s">
        <v>11</v>
      </c>
      <c r="H5" s="22"/>
      <c r="I5" s="22" t="s">
        <v>12</v>
      </c>
      <c r="J5" s="22"/>
      <c r="K5" s="22" t="s">
        <v>13</v>
      </c>
      <c r="L5" s="22"/>
      <c r="M5" s="22" t="s">
        <v>7</v>
      </c>
      <c r="N5" s="15"/>
    </row>
    <row r="7" spans="2:14" ht="13">
      <c r="B7" s="12" t="s">
        <v>16</v>
      </c>
    </row>
    <row r="9" spans="2:14" ht="13">
      <c r="B9" s="3" t="s">
        <v>81</v>
      </c>
      <c r="C9" s="6"/>
      <c r="D9" s="6"/>
      <c r="E9" s="6"/>
      <c r="F9" s="6"/>
      <c r="G9" s="6"/>
      <c r="H9" s="6"/>
      <c r="I9" s="6"/>
      <c r="J9" s="6"/>
      <c r="K9" s="6"/>
      <c r="L9" s="6"/>
      <c r="M9" s="6"/>
      <c r="N9" s="6"/>
    </row>
    <row r="10" spans="2:14">
      <c r="B10" s="5" t="s">
        <v>82</v>
      </c>
      <c r="C10" s="6">
        <v>10</v>
      </c>
      <c r="D10" s="6"/>
      <c r="E10" s="6">
        <v>20</v>
      </c>
      <c r="F10" s="6">
        <v>10</v>
      </c>
      <c r="G10" s="6">
        <v>10</v>
      </c>
      <c r="H10" s="6"/>
      <c r="I10" s="6">
        <v>0</v>
      </c>
      <c r="J10" s="6"/>
      <c r="K10" s="6">
        <v>0</v>
      </c>
      <c r="L10" s="6"/>
      <c r="M10" s="6">
        <v>50</v>
      </c>
      <c r="N10" s="6"/>
    </row>
    <row r="11" spans="2:14">
      <c r="B11" s="5" t="s">
        <v>83</v>
      </c>
      <c r="C11" s="6">
        <v>80</v>
      </c>
      <c r="D11" s="6"/>
      <c r="E11" s="6">
        <v>2660</v>
      </c>
      <c r="F11" s="6">
        <v>950</v>
      </c>
      <c r="G11" s="6">
        <v>1250</v>
      </c>
      <c r="H11" s="6"/>
      <c r="I11" s="6">
        <v>1330</v>
      </c>
      <c r="J11" s="6"/>
      <c r="K11" s="6">
        <v>0</v>
      </c>
      <c r="L11" s="6"/>
      <c r="M11" s="6">
        <v>6270</v>
      </c>
      <c r="N11" s="6"/>
    </row>
    <row r="12" spans="2:14">
      <c r="B12" s="5" t="s">
        <v>84</v>
      </c>
      <c r="C12" s="6" t="s">
        <v>40</v>
      </c>
      <c r="D12" s="6"/>
      <c r="E12" s="6">
        <v>20</v>
      </c>
      <c r="F12" s="6" t="s">
        <v>40</v>
      </c>
      <c r="G12" s="6" t="s">
        <v>40</v>
      </c>
      <c r="H12" s="6"/>
      <c r="I12" s="6" t="s">
        <v>40</v>
      </c>
      <c r="J12" s="6"/>
      <c r="K12" s="6">
        <v>0</v>
      </c>
      <c r="L12" s="6"/>
      <c r="M12" s="6">
        <v>20</v>
      </c>
      <c r="N12" s="6"/>
    </row>
    <row r="13" spans="2:14">
      <c r="B13" s="5" t="s">
        <v>85</v>
      </c>
      <c r="C13" s="6">
        <v>190</v>
      </c>
      <c r="D13" s="6"/>
      <c r="E13" s="6">
        <v>1540</v>
      </c>
      <c r="F13" s="6">
        <v>240</v>
      </c>
      <c r="G13" s="6">
        <v>320</v>
      </c>
      <c r="H13" s="6"/>
      <c r="I13" s="6">
        <v>60</v>
      </c>
      <c r="J13" s="6"/>
      <c r="K13" s="6">
        <v>0</v>
      </c>
      <c r="L13" s="6"/>
      <c r="M13" s="6">
        <v>2360</v>
      </c>
      <c r="N13" s="6"/>
    </row>
    <row r="14" spans="2:14">
      <c r="B14" s="5" t="s">
        <v>86</v>
      </c>
      <c r="C14" s="6">
        <v>10</v>
      </c>
      <c r="D14" s="6"/>
      <c r="E14" s="6">
        <v>180</v>
      </c>
      <c r="F14" s="6">
        <v>200</v>
      </c>
      <c r="G14" s="6">
        <v>60</v>
      </c>
      <c r="H14" s="6"/>
      <c r="I14" s="6">
        <v>10</v>
      </c>
      <c r="J14" s="6"/>
      <c r="K14" s="6">
        <v>10</v>
      </c>
      <c r="L14" s="6"/>
      <c r="M14" s="6">
        <v>480</v>
      </c>
      <c r="N14" s="6"/>
    </row>
    <row r="15" spans="2:14">
      <c r="B15" s="5"/>
    </row>
    <row r="16" spans="2:14" ht="13">
      <c r="B16" s="3" t="s">
        <v>87</v>
      </c>
      <c r="C16" s="6"/>
      <c r="D16" s="6"/>
      <c r="E16" s="6"/>
      <c r="F16" s="6"/>
      <c r="G16" s="6"/>
      <c r="H16" s="6"/>
      <c r="I16" s="6"/>
      <c r="J16" s="6"/>
      <c r="K16" s="6"/>
      <c r="L16" s="6"/>
      <c r="M16" s="6"/>
      <c r="N16" s="6"/>
    </row>
    <row r="17" spans="2:14">
      <c r="B17" s="5" t="s">
        <v>88</v>
      </c>
      <c r="C17" s="6">
        <v>310</v>
      </c>
      <c r="D17" s="6"/>
      <c r="E17" s="6">
        <v>2270</v>
      </c>
      <c r="F17" s="6">
        <v>2150</v>
      </c>
      <c r="G17" s="6">
        <v>400</v>
      </c>
      <c r="H17" s="6"/>
      <c r="I17" s="6">
        <v>80</v>
      </c>
      <c r="J17" s="6"/>
      <c r="K17" s="6">
        <v>0</v>
      </c>
      <c r="L17" s="6"/>
      <c r="M17" s="6">
        <v>5210</v>
      </c>
      <c r="N17" s="6"/>
    </row>
    <row r="18" spans="2:14">
      <c r="B18" s="5" t="s">
        <v>89</v>
      </c>
      <c r="C18" s="6">
        <v>10</v>
      </c>
      <c r="D18" s="6"/>
      <c r="E18" s="6">
        <v>50</v>
      </c>
      <c r="F18" s="6">
        <v>550</v>
      </c>
      <c r="G18" s="6">
        <v>330</v>
      </c>
      <c r="H18" s="6"/>
      <c r="I18" s="6">
        <v>40</v>
      </c>
      <c r="J18" s="6"/>
      <c r="K18" s="6">
        <v>0</v>
      </c>
      <c r="L18" s="6"/>
      <c r="M18" s="6">
        <v>990</v>
      </c>
      <c r="N18" s="6"/>
    </row>
    <row r="19" spans="2:14">
      <c r="B19" s="5" t="s">
        <v>90</v>
      </c>
      <c r="C19" s="6">
        <v>10</v>
      </c>
      <c r="D19" s="6"/>
      <c r="E19" s="6">
        <v>70</v>
      </c>
      <c r="F19" s="6">
        <v>290</v>
      </c>
      <c r="G19" s="6">
        <v>270</v>
      </c>
      <c r="H19" s="6"/>
      <c r="I19" s="6">
        <v>380</v>
      </c>
      <c r="J19" s="6"/>
      <c r="K19" s="6">
        <v>0</v>
      </c>
      <c r="L19" s="6"/>
      <c r="M19" s="6">
        <v>1010</v>
      </c>
      <c r="N19" s="6"/>
    </row>
    <row r="20" spans="2:14">
      <c r="B20" s="5" t="s">
        <v>91</v>
      </c>
      <c r="C20" s="6">
        <v>10</v>
      </c>
      <c r="D20" s="6"/>
      <c r="E20" s="6">
        <v>150</v>
      </c>
      <c r="F20" s="6">
        <v>770</v>
      </c>
      <c r="G20" s="6">
        <v>210</v>
      </c>
      <c r="H20" s="6"/>
      <c r="I20" s="6">
        <v>600</v>
      </c>
      <c r="J20" s="6"/>
      <c r="K20" s="6">
        <v>0</v>
      </c>
      <c r="L20" s="6"/>
      <c r="M20" s="6">
        <v>1730</v>
      </c>
      <c r="N20" s="6"/>
    </row>
    <row r="21" spans="2:14">
      <c r="B21" s="5" t="s">
        <v>92</v>
      </c>
      <c r="C21" s="6">
        <v>10</v>
      </c>
      <c r="D21" s="6"/>
      <c r="E21" s="6">
        <v>530</v>
      </c>
      <c r="F21" s="6">
        <v>1180</v>
      </c>
      <c r="G21" s="6">
        <v>180</v>
      </c>
      <c r="H21" s="6"/>
      <c r="I21" s="6">
        <v>100</v>
      </c>
      <c r="J21" s="6"/>
      <c r="K21" s="6">
        <v>0</v>
      </c>
      <c r="L21" s="6"/>
      <c r="M21" s="6">
        <v>2000</v>
      </c>
      <c r="N21" s="6"/>
    </row>
    <row r="22" spans="2:14">
      <c r="B22" s="5" t="s">
        <v>93</v>
      </c>
      <c r="C22" s="6">
        <v>20</v>
      </c>
      <c r="D22" s="6"/>
      <c r="E22" s="6">
        <v>320</v>
      </c>
      <c r="F22" s="6">
        <v>460</v>
      </c>
      <c r="G22" s="6">
        <v>450</v>
      </c>
      <c r="H22" s="6"/>
      <c r="I22" s="6">
        <v>180</v>
      </c>
      <c r="J22" s="6"/>
      <c r="K22" s="6">
        <v>0</v>
      </c>
      <c r="L22" s="6"/>
      <c r="M22" s="6">
        <v>1430</v>
      </c>
      <c r="N22" s="6"/>
    </row>
    <row r="23" spans="2:14">
      <c r="B23" s="5" t="s">
        <v>94</v>
      </c>
      <c r="C23" s="6">
        <v>10</v>
      </c>
      <c r="D23" s="6"/>
      <c r="E23" s="6">
        <v>110</v>
      </c>
      <c r="F23" s="6">
        <v>120</v>
      </c>
      <c r="G23" s="6">
        <v>20</v>
      </c>
      <c r="H23" s="6"/>
      <c r="I23" s="6" t="s">
        <v>40</v>
      </c>
      <c r="J23" s="6"/>
      <c r="K23" s="6">
        <v>0</v>
      </c>
      <c r="L23" s="6"/>
      <c r="M23" s="6">
        <v>250</v>
      </c>
      <c r="N23" s="6"/>
    </row>
    <row r="24" spans="2:14">
      <c r="B24" s="5"/>
    </row>
    <row r="25" spans="2:14" ht="13">
      <c r="B25" s="3" t="s">
        <v>95</v>
      </c>
      <c r="C25" s="6"/>
      <c r="D25" s="6"/>
      <c r="E25" s="6"/>
      <c r="F25" s="6"/>
      <c r="G25" s="6"/>
      <c r="H25" s="6"/>
      <c r="I25" s="6"/>
      <c r="J25" s="6"/>
      <c r="K25" s="6"/>
      <c r="L25" s="6"/>
      <c r="M25" s="6"/>
      <c r="N25" s="6"/>
    </row>
    <row r="26" spans="2:14" ht="14.5">
      <c r="B26" s="2806" t="s">
        <v>672</v>
      </c>
      <c r="C26" s="6">
        <v>950</v>
      </c>
      <c r="D26" s="6"/>
      <c r="E26" s="6">
        <v>2970</v>
      </c>
      <c r="F26" s="6">
        <v>3970</v>
      </c>
      <c r="G26" s="6">
        <v>860</v>
      </c>
      <c r="H26" s="6"/>
      <c r="I26" s="6">
        <v>520</v>
      </c>
      <c r="J26" s="6"/>
      <c r="K26" s="6">
        <v>0</v>
      </c>
      <c r="L26" s="6"/>
      <c r="M26" s="6">
        <v>9280</v>
      </c>
      <c r="N26" s="6"/>
    </row>
    <row r="27" spans="2:14">
      <c r="B27" s="5"/>
    </row>
    <row r="28" spans="2:14" ht="13">
      <c r="B28" s="3" t="s">
        <v>96</v>
      </c>
      <c r="C28" s="6"/>
      <c r="D28" s="6"/>
      <c r="E28" s="6"/>
      <c r="F28" s="6"/>
      <c r="G28" s="6"/>
      <c r="H28" s="6"/>
      <c r="I28" s="6"/>
      <c r="J28" s="6"/>
      <c r="K28" s="6"/>
      <c r="L28" s="6"/>
      <c r="M28" s="6"/>
      <c r="N28" s="6"/>
    </row>
    <row r="29" spans="2:14">
      <c r="B29" s="5" t="s">
        <v>97</v>
      </c>
      <c r="C29" s="6">
        <v>20</v>
      </c>
      <c r="D29" s="6"/>
      <c r="E29" s="6">
        <v>190</v>
      </c>
      <c r="F29" s="6">
        <v>420</v>
      </c>
      <c r="G29" s="6">
        <v>110</v>
      </c>
      <c r="H29" s="6"/>
      <c r="I29" s="6">
        <v>20</v>
      </c>
      <c r="J29" s="6"/>
      <c r="K29" s="6">
        <v>0</v>
      </c>
      <c r="L29" s="6"/>
      <c r="M29" s="6">
        <v>760</v>
      </c>
      <c r="N29" s="6"/>
    </row>
    <row r="30" spans="2:14">
      <c r="B30" s="5" t="s">
        <v>98</v>
      </c>
      <c r="C30" s="6">
        <v>20</v>
      </c>
      <c r="D30" s="6"/>
      <c r="E30" s="6">
        <v>100</v>
      </c>
      <c r="F30" s="6">
        <v>70</v>
      </c>
      <c r="G30" s="6">
        <v>20</v>
      </c>
      <c r="H30" s="6"/>
      <c r="I30" s="6" t="s">
        <v>40</v>
      </c>
      <c r="J30" s="6"/>
      <c r="K30" s="6">
        <v>0</v>
      </c>
      <c r="L30" s="6"/>
      <c r="M30" s="6">
        <v>210</v>
      </c>
      <c r="N30" s="6"/>
    </row>
    <row r="31" spans="2:14">
      <c r="B31" s="5"/>
    </row>
    <row r="32" spans="2:14" ht="13">
      <c r="B32" s="3" t="s">
        <v>99</v>
      </c>
      <c r="C32" s="6"/>
      <c r="D32" s="6"/>
      <c r="E32" s="6"/>
      <c r="F32" s="6"/>
      <c r="G32" s="6"/>
      <c r="H32" s="6"/>
      <c r="I32" s="6"/>
      <c r="J32" s="6"/>
      <c r="K32" s="6"/>
      <c r="L32" s="6"/>
      <c r="M32" s="6"/>
      <c r="N32" s="6"/>
    </row>
    <row r="33" spans="2:14">
      <c r="B33" s="5" t="s">
        <v>100</v>
      </c>
      <c r="C33" s="6" t="s">
        <v>40</v>
      </c>
      <c r="D33" s="6"/>
      <c r="E33" s="6">
        <v>100</v>
      </c>
      <c r="F33" s="6">
        <v>60</v>
      </c>
      <c r="G33" s="6">
        <v>20</v>
      </c>
      <c r="H33" s="6"/>
      <c r="I33" s="6">
        <v>10</v>
      </c>
      <c r="J33" s="6"/>
      <c r="K33" s="6">
        <v>0</v>
      </c>
      <c r="L33" s="6"/>
      <c r="M33" s="6">
        <v>200</v>
      </c>
      <c r="N33" s="6"/>
    </row>
    <row r="34" spans="2:14">
      <c r="B34" s="5" t="s">
        <v>101</v>
      </c>
      <c r="C34" s="6">
        <v>20</v>
      </c>
      <c r="D34" s="6"/>
      <c r="E34" s="6">
        <v>70</v>
      </c>
      <c r="F34" s="6">
        <v>90</v>
      </c>
      <c r="G34" s="6">
        <v>20</v>
      </c>
      <c r="H34" s="6"/>
      <c r="I34" s="6">
        <v>10</v>
      </c>
      <c r="J34" s="6"/>
      <c r="K34" s="6">
        <v>0</v>
      </c>
      <c r="L34" s="6"/>
      <c r="M34" s="6">
        <v>200</v>
      </c>
      <c r="N34" s="6"/>
    </row>
    <row r="35" spans="2:14">
      <c r="B35" s="5"/>
    </row>
    <row r="36" spans="2:14" ht="13">
      <c r="B36" s="3" t="s">
        <v>102</v>
      </c>
      <c r="C36" s="6"/>
      <c r="D36" s="6"/>
      <c r="E36" s="6"/>
      <c r="F36" s="6"/>
      <c r="G36" s="6"/>
      <c r="H36" s="6"/>
      <c r="I36" s="6"/>
      <c r="J36" s="6"/>
      <c r="K36" s="6"/>
      <c r="L36" s="6"/>
      <c r="M36" s="6"/>
      <c r="N36" s="6"/>
    </row>
    <row r="37" spans="2:14">
      <c r="B37" s="5" t="s">
        <v>102</v>
      </c>
      <c r="C37" s="6">
        <v>10</v>
      </c>
      <c r="D37" s="6"/>
      <c r="E37" s="6">
        <v>60</v>
      </c>
      <c r="F37" s="6">
        <v>230</v>
      </c>
      <c r="G37" s="6">
        <v>100</v>
      </c>
      <c r="H37" s="6"/>
      <c r="I37" s="6">
        <v>20</v>
      </c>
      <c r="J37" s="6"/>
      <c r="K37" s="6">
        <v>0</v>
      </c>
      <c r="L37" s="6"/>
      <c r="M37" s="6">
        <v>420</v>
      </c>
      <c r="N37" s="6"/>
    </row>
    <row r="38" spans="2:14">
      <c r="B38" s="5"/>
    </row>
    <row r="39" spans="2:14" ht="13">
      <c r="B39" s="3" t="s">
        <v>103</v>
      </c>
      <c r="C39" s="6"/>
      <c r="D39" s="6"/>
      <c r="E39" s="6"/>
      <c r="F39" s="6"/>
      <c r="G39" s="6"/>
      <c r="H39" s="6"/>
      <c r="I39" s="6"/>
      <c r="J39" s="6"/>
      <c r="K39" s="6"/>
      <c r="L39" s="6"/>
      <c r="M39" s="6"/>
      <c r="N39" s="6"/>
    </row>
    <row r="40" spans="2:14">
      <c r="B40" s="5" t="s">
        <v>104</v>
      </c>
      <c r="C40" s="6">
        <v>130</v>
      </c>
      <c r="D40" s="6"/>
      <c r="E40" s="6">
        <v>970</v>
      </c>
      <c r="F40" s="6">
        <v>1020</v>
      </c>
      <c r="G40" s="6">
        <v>260</v>
      </c>
      <c r="H40" s="6"/>
      <c r="I40" s="6">
        <v>60</v>
      </c>
      <c r="J40" s="6"/>
      <c r="K40" s="6">
        <v>0</v>
      </c>
      <c r="L40" s="6"/>
      <c r="M40" s="6">
        <v>2440</v>
      </c>
      <c r="N40" s="6"/>
    </row>
    <row r="41" spans="2:14">
      <c r="B41" s="5" t="s">
        <v>105</v>
      </c>
      <c r="C41" s="6">
        <v>10</v>
      </c>
      <c r="D41" s="6"/>
      <c r="E41" s="6">
        <v>380</v>
      </c>
      <c r="F41" s="6">
        <v>150</v>
      </c>
      <c r="G41" s="6">
        <v>90</v>
      </c>
      <c r="H41" s="6"/>
      <c r="I41" s="6">
        <v>160</v>
      </c>
      <c r="J41" s="6"/>
      <c r="K41" s="6">
        <v>0</v>
      </c>
      <c r="L41" s="6"/>
      <c r="M41" s="6">
        <v>780</v>
      </c>
      <c r="N41" s="6"/>
    </row>
    <row r="42" spans="2:14">
      <c r="B42" s="5" t="s">
        <v>106</v>
      </c>
      <c r="C42" s="6" t="s">
        <v>40</v>
      </c>
      <c r="D42" s="6"/>
      <c r="E42" s="6" t="s">
        <v>40</v>
      </c>
      <c r="F42" s="6">
        <v>20</v>
      </c>
      <c r="G42" s="6">
        <v>10</v>
      </c>
      <c r="H42" s="6"/>
      <c r="I42" s="6" t="s">
        <v>40</v>
      </c>
      <c r="J42" s="6"/>
      <c r="K42" s="6">
        <v>0</v>
      </c>
      <c r="L42" s="6"/>
      <c r="M42" s="6">
        <v>40</v>
      </c>
      <c r="N42" s="6"/>
    </row>
    <row r="43" spans="2:14">
      <c r="B43" s="5"/>
    </row>
    <row r="44" spans="2:14" ht="13">
      <c r="B44" s="3" t="s">
        <v>107</v>
      </c>
      <c r="C44" s="6"/>
      <c r="D44" s="6"/>
      <c r="E44" s="6"/>
      <c r="F44" s="6"/>
      <c r="G44" s="6"/>
      <c r="H44" s="6"/>
      <c r="I44" s="6"/>
      <c r="J44" s="6"/>
      <c r="K44" s="6"/>
      <c r="L44" s="6"/>
      <c r="M44" s="6"/>
      <c r="N44" s="6"/>
    </row>
    <row r="45" spans="2:14">
      <c r="B45" s="5" t="s">
        <v>107</v>
      </c>
      <c r="C45" s="6">
        <v>110</v>
      </c>
      <c r="D45" s="6"/>
      <c r="E45" s="6">
        <v>410</v>
      </c>
      <c r="F45" s="6">
        <v>200</v>
      </c>
      <c r="G45" s="6">
        <v>70</v>
      </c>
      <c r="H45" s="6"/>
      <c r="I45" s="6">
        <v>30</v>
      </c>
      <c r="J45" s="6"/>
      <c r="K45" s="6">
        <v>0</v>
      </c>
      <c r="L45" s="6"/>
      <c r="M45" s="6">
        <v>820</v>
      </c>
      <c r="N45" s="6"/>
    </row>
    <row r="46" spans="2:14">
      <c r="B46" s="5"/>
    </row>
    <row r="47" spans="2:14" ht="13">
      <c r="B47" s="3" t="s">
        <v>108</v>
      </c>
      <c r="C47" s="6"/>
      <c r="D47" s="6"/>
      <c r="E47" s="6"/>
      <c r="F47" s="6"/>
      <c r="G47" s="6"/>
      <c r="H47" s="6"/>
      <c r="I47" s="6"/>
      <c r="J47" s="6"/>
      <c r="K47" s="6"/>
      <c r="L47" s="6"/>
      <c r="M47" s="6"/>
      <c r="N47" s="6"/>
    </row>
    <row r="48" spans="2:14">
      <c r="B48" s="5" t="s">
        <v>109</v>
      </c>
      <c r="C48" s="6">
        <v>120</v>
      </c>
      <c r="D48" s="6"/>
      <c r="E48" s="6">
        <v>790</v>
      </c>
      <c r="F48" s="6">
        <v>660</v>
      </c>
      <c r="G48" s="6">
        <v>180</v>
      </c>
      <c r="H48" s="6"/>
      <c r="I48" s="6">
        <v>10</v>
      </c>
      <c r="J48" s="6"/>
      <c r="K48" s="6">
        <v>0</v>
      </c>
      <c r="L48" s="6"/>
      <c r="M48" s="6">
        <v>1750</v>
      </c>
      <c r="N48" s="6"/>
    </row>
    <row r="49" spans="2:14">
      <c r="B49" s="5"/>
    </row>
    <row r="50" spans="2:14" ht="13">
      <c r="B50" s="3" t="s">
        <v>110</v>
      </c>
      <c r="C50" s="6"/>
      <c r="D50" s="6"/>
      <c r="E50" s="6"/>
      <c r="F50" s="6"/>
      <c r="G50" s="6"/>
      <c r="H50" s="6"/>
      <c r="I50" s="6"/>
      <c r="J50" s="6"/>
      <c r="K50" s="6"/>
      <c r="L50" s="6"/>
      <c r="M50" s="6"/>
      <c r="N50" s="6"/>
    </row>
    <row r="51" spans="2:14">
      <c r="B51" s="5" t="s">
        <v>111</v>
      </c>
      <c r="C51" s="6">
        <v>290</v>
      </c>
      <c r="D51" s="6"/>
      <c r="E51" s="6">
        <v>2520</v>
      </c>
      <c r="F51" s="6">
        <v>11120</v>
      </c>
      <c r="G51" s="6">
        <v>7050</v>
      </c>
      <c r="H51" s="6"/>
      <c r="I51" s="6">
        <v>15000</v>
      </c>
      <c r="J51" s="6"/>
      <c r="K51" s="6">
        <v>470</v>
      </c>
      <c r="L51" s="6"/>
      <c r="M51" s="6">
        <v>36430</v>
      </c>
      <c r="N51" s="6"/>
    </row>
    <row r="52" spans="2:14">
      <c r="B52" s="5" t="s">
        <v>112</v>
      </c>
      <c r="C52" s="6">
        <v>10</v>
      </c>
      <c r="D52" s="6"/>
      <c r="E52" s="6">
        <v>1890</v>
      </c>
      <c r="F52" s="6">
        <v>1960</v>
      </c>
      <c r="G52" s="6">
        <v>230</v>
      </c>
      <c r="H52" s="6"/>
      <c r="I52" s="6">
        <v>130</v>
      </c>
      <c r="J52" s="6"/>
      <c r="K52" s="6">
        <v>0</v>
      </c>
      <c r="L52" s="6"/>
      <c r="M52" s="6">
        <v>4220</v>
      </c>
      <c r="N52" s="6"/>
    </row>
    <row r="53" spans="2:14">
      <c r="B53" s="5" t="s">
        <v>786</v>
      </c>
      <c r="C53" s="6" t="s">
        <v>40</v>
      </c>
      <c r="D53" s="6"/>
      <c r="E53" s="6">
        <v>10</v>
      </c>
      <c r="F53" s="6">
        <v>70</v>
      </c>
      <c r="G53" s="6">
        <v>250</v>
      </c>
      <c r="H53" s="6"/>
      <c r="I53" s="6">
        <v>90</v>
      </c>
      <c r="J53" s="6"/>
      <c r="K53" s="6">
        <v>0</v>
      </c>
      <c r="L53" s="6"/>
      <c r="M53" s="6">
        <v>420</v>
      </c>
      <c r="N53" s="6"/>
    </row>
    <row r="54" spans="2:14">
      <c r="B54" s="5" t="s">
        <v>113</v>
      </c>
      <c r="C54" s="6">
        <v>110</v>
      </c>
      <c r="D54" s="6"/>
      <c r="E54" s="6">
        <v>1620</v>
      </c>
      <c r="F54" s="6">
        <v>6100</v>
      </c>
      <c r="G54" s="6">
        <v>2500</v>
      </c>
      <c r="H54" s="6"/>
      <c r="I54" s="6">
        <v>0</v>
      </c>
      <c r="J54" s="6"/>
      <c r="K54" s="6" t="s">
        <v>40</v>
      </c>
      <c r="L54" s="6"/>
      <c r="M54" s="6">
        <v>10340</v>
      </c>
      <c r="N54" s="6"/>
    </row>
    <row r="55" spans="2:14">
      <c r="B55" s="5" t="s">
        <v>114</v>
      </c>
      <c r="C55" s="6">
        <v>0</v>
      </c>
      <c r="D55" s="6"/>
      <c r="E55" s="6">
        <v>0</v>
      </c>
      <c r="F55" s="6">
        <v>0</v>
      </c>
      <c r="G55" s="6">
        <v>0</v>
      </c>
      <c r="H55" s="6"/>
      <c r="I55" s="6">
        <v>0</v>
      </c>
      <c r="J55" s="6"/>
      <c r="K55" s="6">
        <v>1830</v>
      </c>
      <c r="L55" s="6"/>
      <c r="M55" s="6">
        <v>1830</v>
      </c>
      <c r="N55" s="6"/>
    </row>
    <row r="56" spans="2:14">
      <c r="B56" s="5" t="s">
        <v>115</v>
      </c>
      <c r="C56" s="6">
        <v>0</v>
      </c>
      <c r="D56" s="6"/>
      <c r="E56" s="6">
        <v>0</v>
      </c>
      <c r="F56" s="6" t="s">
        <v>40</v>
      </c>
      <c r="G56" s="6">
        <v>0</v>
      </c>
      <c r="H56" s="6"/>
      <c r="I56" s="6">
        <v>0</v>
      </c>
      <c r="J56" s="6"/>
      <c r="K56" s="6">
        <v>1740</v>
      </c>
      <c r="L56" s="6"/>
      <c r="M56" s="6">
        <v>1750</v>
      </c>
      <c r="N56" s="6"/>
    </row>
    <row r="57" spans="2:14">
      <c r="B57" s="5" t="s">
        <v>116</v>
      </c>
      <c r="C57" s="6">
        <v>10</v>
      </c>
      <c r="D57" s="6"/>
      <c r="E57" s="6">
        <v>60</v>
      </c>
      <c r="F57" s="6">
        <v>450</v>
      </c>
      <c r="G57" s="6">
        <v>210</v>
      </c>
      <c r="H57" s="6"/>
      <c r="I57" s="6">
        <v>80</v>
      </c>
      <c r="J57" s="6"/>
      <c r="K57" s="6">
        <v>0</v>
      </c>
      <c r="L57" s="6"/>
      <c r="M57" s="6">
        <v>800</v>
      </c>
      <c r="N57" s="6"/>
    </row>
    <row r="58" spans="2:14">
      <c r="B58" s="5"/>
    </row>
    <row r="59" spans="2:14" ht="13">
      <c r="B59" s="3" t="s">
        <v>62</v>
      </c>
      <c r="C59" s="6"/>
      <c r="D59" s="6"/>
      <c r="E59" s="6"/>
      <c r="F59" s="6"/>
      <c r="G59" s="6"/>
      <c r="H59" s="6"/>
      <c r="I59" s="6"/>
      <c r="J59" s="6"/>
      <c r="K59" s="6"/>
      <c r="L59" s="6"/>
      <c r="M59" s="6"/>
      <c r="N59" s="6"/>
    </row>
    <row r="60" spans="2:14">
      <c r="B60" s="5" t="s">
        <v>117</v>
      </c>
      <c r="C60" s="6">
        <v>170</v>
      </c>
      <c r="D60" s="6"/>
      <c r="E60" s="6">
        <v>1060</v>
      </c>
      <c r="F60" s="6">
        <v>1140</v>
      </c>
      <c r="G60" s="6">
        <v>250</v>
      </c>
      <c r="H60" s="6"/>
      <c r="I60" s="6">
        <v>30</v>
      </c>
      <c r="J60" s="6"/>
      <c r="K60" s="6">
        <v>0</v>
      </c>
      <c r="L60" s="6"/>
      <c r="M60" s="6">
        <v>2660</v>
      </c>
      <c r="N60" s="6"/>
    </row>
    <row r="61" spans="2:14">
      <c r="B61" s="5"/>
    </row>
    <row r="62" spans="2:14" ht="13">
      <c r="B62" s="3" t="s">
        <v>118</v>
      </c>
      <c r="C62" s="6"/>
      <c r="D62" s="6"/>
      <c r="E62" s="6"/>
      <c r="F62" s="6"/>
      <c r="G62" s="6"/>
      <c r="H62" s="6"/>
      <c r="I62" s="6"/>
      <c r="J62" s="6"/>
      <c r="K62" s="6"/>
      <c r="L62" s="6"/>
      <c r="M62" s="6"/>
      <c r="N62" s="6"/>
    </row>
    <row r="63" spans="2:14">
      <c r="B63" s="5" t="s">
        <v>119</v>
      </c>
      <c r="C63" s="6">
        <v>220</v>
      </c>
      <c r="D63" s="6"/>
      <c r="E63" s="6">
        <v>2050</v>
      </c>
      <c r="F63" s="6">
        <v>2430</v>
      </c>
      <c r="G63" s="6">
        <v>710</v>
      </c>
      <c r="H63" s="6"/>
      <c r="I63" s="6">
        <v>70</v>
      </c>
      <c r="J63" s="6"/>
      <c r="K63" s="6">
        <v>10</v>
      </c>
      <c r="L63" s="6"/>
      <c r="M63" s="6">
        <v>5490</v>
      </c>
      <c r="N63" s="6"/>
    </row>
    <row r="64" spans="2:14">
      <c r="B64" s="5" t="s">
        <v>120</v>
      </c>
      <c r="C64" s="6">
        <v>50</v>
      </c>
      <c r="D64" s="6"/>
      <c r="E64" s="6">
        <v>570</v>
      </c>
      <c r="F64" s="6">
        <v>940</v>
      </c>
      <c r="G64" s="6">
        <v>170</v>
      </c>
      <c r="H64" s="6"/>
      <c r="I64" s="6">
        <v>20</v>
      </c>
      <c r="J64" s="6"/>
      <c r="K64" s="6">
        <v>0</v>
      </c>
      <c r="L64" s="6"/>
      <c r="M64" s="6">
        <v>1760</v>
      </c>
      <c r="N64" s="6"/>
    </row>
    <row r="65" spans="2:14">
      <c r="B65" s="5" t="s">
        <v>121</v>
      </c>
      <c r="C65" s="6">
        <v>10</v>
      </c>
      <c r="D65" s="6"/>
      <c r="E65" s="6">
        <v>120</v>
      </c>
      <c r="F65" s="6">
        <v>70</v>
      </c>
      <c r="G65" s="6">
        <v>10</v>
      </c>
      <c r="H65" s="6"/>
      <c r="I65" s="6" t="s">
        <v>40</v>
      </c>
      <c r="J65" s="6"/>
      <c r="K65" s="6">
        <v>0</v>
      </c>
      <c r="L65" s="6"/>
      <c r="M65" s="6">
        <v>210</v>
      </c>
      <c r="N65" s="6"/>
    </row>
    <row r="66" spans="2:14">
      <c r="B66" s="5" t="s">
        <v>122</v>
      </c>
      <c r="C66" s="6">
        <v>10</v>
      </c>
      <c r="D66" s="6"/>
      <c r="E66" s="6">
        <v>40</v>
      </c>
      <c r="F66" s="6">
        <v>70</v>
      </c>
      <c r="G66" s="6">
        <v>10</v>
      </c>
      <c r="H66" s="6"/>
      <c r="I66" s="6">
        <v>0</v>
      </c>
      <c r="J66" s="6"/>
      <c r="K66" s="6">
        <v>0</v>
      </c>
      <c r="L66" s="6"/>
      <c r="M66" s="6">
        <v>120</v>
      </c>
      <c r="N66" s="6"/>
    </row>
    <row r="67" spans="2:14">
      <c r="B67" s="5" t="s">
        <v>123</v>
      </c>
      <c r="C67" s="6" t="s">
        <v>40</v>
      </c>
      <c r="D67" s="6"/>
      <c r="E67" s="6">
        <v>10</v>
      </c>
      <c r="F67" s="6">
        <v>30</v>
      </c>
      <c r="G67" s="6">
        <v>30</v>
      </c>
      <c r="H67" s="6"/>
      <c r="I67" s="6">
        <v>10</v>
      </c>
      <c r="J67" s="6"/>
      <c r="K67" s="6">
        <v>0</v>
      </c>
      <c r="L67" s="6"/>
      <c r="M67" s="6">
        <v>70</v>
      </c>
      <c r="N67" s="6"/>
    </row>
    <row r="68" spans="2:14">
      <c r="B68" s="5"/>
    </row>
    <row r="69" spans="2:14" ht="13">
      <c r="B69" s="3" t="s">
        <v>125</v>
      </c>
      <c r="C69" s="6"/>
      <c r="D69" s="6"/>
      <c r="E69" s="6"/>
      <c r="F69" s="6"/>
      <c r="G69" s="6"/>
      <c r="H69" s="6"/>
      <c r="I69" s="6"/>
      <c r="J69" s="6"/>
      <c r="K69" s="6"/>
      <c r="L69" s="6"/>
      <c r="M69" s="6"/>
      <c r="N69" s="6"/>
    </row>
    <row r="70" spans="2:14">
      <c r="B70" s="5" t="s">
        <v>126</v>
      </c>
      <c r="C70" s="6">
        <v>210</v>
      </c>
      <c r="D70" s="6"/>
      <c r="E70" s="6">
        <v>1790</v>
      </c>
      <c r="F70" s="6">
        <v>2570</v>
      </c>
      <c r="G70" s="6">
        <v>490</v>
      </c>
      <c r="H70" s="6"/>
      <c r="I70" s="6">
        <v>160</v>
      </c>
      <c r="J70" s="6"/>
      <c r="K70" s="6" t="s">
        <v>40</v>
      </c>
      <c r="L70" s="6"/>
      <c r="M70" s="6">
        <v>5210</v>
      </c>
      <c r="N70" s="6"/>
    </row>
    <row r="71" spans="2:14">
      <c r="B71" s="5" t="s">
        <v>127</v>
      </c>
      <c r="C71" s="6">
        <v>10</v>
      </c>
      <c r="D71" s="6"/>
      <c r="E71" s="6">
        <v>200</v>
      </c>
      <c r="F71" s="6">
        <v>830</v>
      </c>
      <c r="G71" s="6">
        <v>730</v>
      </c>
      <c r="H71" s="6"/>
      <c r="I71" s="6">
        <v>760</v>
      </c>
      <c r="J71" s="6"/>
      <c r="K71" s="6">
        <v>0</v>
      </c>
      <c r="L71" s="6"/>
      <c r="M71" s="6">
        <v>2530</v>
      </c>
      <c r="N71" s="6"/>
    </row>
    <row r="72" spans="2:14">
      <c r="B72" s="5" t="s">
        <v>128</v>
      </c>
      <c r="C72" s="6" t="s">
        <v>40</v>
      </c>
      <c r="D72" s="6"/>
      <c r="E72" s="6">
        <v>110</v>
      </c>
      <c r="F72" s="6">
        <v>300</v>
      </c>
      <c r="G72" s="6">
        <v>110</v>
      </c>
      <c r="H72" s="6"/>
      <c r="I72" s="6">
        <v>50</v>
      </c>
      <c r="J72" s="6"/>
      <c r="K72" s="6">
        <v>0</v>
      </c>
      <c r="L72" s="6"/>
      <c r="M72" s="6">
        <v>580</v>
      </c>
      <c r="N72" s="6"/>
    </row>
    <row r="73" spans="2:14">
      <c r="B73" s="5" t="s">
        <v>129</v>
      </c>
      <c r="C73" s="6">
        <v>10</v>
      </c>
      <c r="D73" s="6"/>
      <c r="E73" s="6">
        <v>100</v>
      </c>
      <c r="F73" s="6">
        <v>440</v>
      </c>
      <c r="G73" s="6">
        <v>570</v>
      </c>
      <c r="H73" s="6"/>
      <c r="I73" s="6">
        <v>880</v>
      </c>
      <c r="J73" s="6"/>
      <c r="K73" s="6">
        <v>0</v>
      </c>
      <c r="L73" s="6"/>
      <c r="M73" s="6">
        <v>1990</v>
      </c>
      <c r="N73" s="6"/>
    </row>
    <row r="74" spans="2:14">
      <c r="B74" s="5" t="s">
        <v>130</v>
      </c>
      <c r="C74" s="6" t="s">
        <v>40</v>
      </c>
      <c r="D74" s="6"/>
      <c r="E74" s="6">
        <v>60</v>
      </c>
      <c r="F74" s="6">
        <v>50</v>
      </c>
      <c r="G74" s="6">
        <v>30</v>
      </c>
      <c r="H74" s="6"/>
      <c r="I74" s="6">
        <v>20</v>
      </c>
      <c r="J74" s="6"/>
      <c r="K74" s="6">
        <v>0</v>
      </c>
      <c r="L74" s="6"/>
      <c r="M74" s="6">
        <v>160</v>
      </c>
      <c r="N74" s="6"/>
    </row>
    <row r="75" spans="2:14">
      <c r="B75" s="5"/>
    </row>
    <row r="76" spans="2:14" ht="13">
      <c r="B76" s="3" t="s">
        <v>124</v>
      </c>
      <c r="C76" s="6"/>
      <c r="D76" s="6"/>
      <c r="E76" s="6"/>
      <c r="F76" s="6"/>
      <c r="G76" s="6"/>
      <c r="H76" s="6"/>
      <c r="I76" s="6"/>
      <c r="J76" s="6"/>
      <c r="K76" s="6"/>
      <c r="L76" s="6"/>
      <c r="M76" s="6"/>
      <c r="N76" s="6"/>
    </row>
    <row r="77" spans="2:14">
      <c r="B77" s="5" t="s">
        <v>124</v>
      </c>
      <c r="C77" s="6" t="s">
        <v>40</v>
      </c>
      <c r="D77" s="6"/>
      <c r="E77" s="6">
        <v>60</v>
      </c>
      <c r="F77" s="6">
        <v>10</v>
      </c>
      <c r="G77" s="6">
        <v>20</v>
      </c>
      <c r="H77" s="6"/>
      <c r="I77" s="6">
        <v>10</v>
      </c>
      <c r="J77" s="6"/>
      <c r="K77" s="6">
        <v>0</v>
      </c>
      <c r="L77" s="6"/>
      <c r="M77" s="6">
        <v>100</v>
      </c>
      <c r="N77" s="6"/>
    </row>
    <row r="78" spans="2:14">
      <c r="B78" s="5"/>
    </row>
    <row r="79" spans="2:14" ht="13">
      <c r="B79" s="3" t="s">
        <v>133</v>
      </c>
      <c r="C79" s="6"/>
      <c r="D79" s="6"/>
      <c r="E79" s="6"/>
      <c r="F79" s="6"/>
      <c r="G79" s="6"/>
      <c r="H79" s="6"/>
      <c r="I79" s="6"/>
      <c r="J79" s="6"/>
      <c r="K79" s="6"/>
      <c r="L79" s="6"/>
      <c r="M79" s="6"/>
      <c r="N79" s="6"/>
    </row>
    <row r="80" spans="2:14">
      <c r="B80" s="5" t="s">
        <v>133</v>
      </c>
      <c r="C80" s="6">
        <v>20</v>
      </c>
      <c r="D80" s="6"/>
      <c r="E80" s="6">
        <v>220</v>
      </c>
      <c r="F80" s="6">
        <v>610</v>
      </c>
      <c r="G80" s="6">
        <v>420</v>
      </c>
      <c r="H80" s="6"/>
      <c r="I80" s="6">
        <v>10</v>
      </c>
      <c r="J80" s="6"/>
      <c r="K80" s="6">
        <v>0</v>
      </c>
      <c r="L80" s="6"/>
      <c r="M80" s="6">
        <v>1280</v>
      </c>
      <c r="N80" s="6"/>
    </row>
    <row r="81" spans="2:14">
      <c r="B81" s="5"/>
    </row>
    <row r="82" spans="2:14" ht="13">
      <c r="B82" s="3" t="s">
        <v>131</v>
      </c>
      <c r="C82" s="6"/>
      <c r="D82" s="6"/>
      <c r="E82" s="6"/>
      <c r="F82" s="6"/>
      <c r="G82" s="6"/>
      <c r="H82" s="6"/>
      <c r="I82" s="6"/>
      <c r="J82" s="6"/>
      <c r="K82" s="6"/>
      <c r="L82" s="6"/>
      <c r="M82" s="6"/>
      <c r="N82" s="6"/>
    </row>
    <row r="83" spans="2:14" ht="14.5">
      <c r="B83" s="2806" t="s">
        <v>671</v>
      </c>
      <c r="C83" s="6">
        <v>550</v>
      </c>
      <c r="D83" s="6"/>
      <c r="E83" s="6">
        <v>2980</v>
      </c>
      <c r="F83" s="6">
        <v>2670</v>
      </c>
      <c r="G83" s="6">
        <v>710</v>
      </c>
      <c r="H83" s="6"/>
      <c r="I83" s="6">
        <v>430</v>
      </c>
      <c r="J83" s="6"/>
      <c r="K83" s="6">
        <v>0</v>
      </c>
      <c r="L83" s="6"/>
      <c r="M83" s="6">
        <v>7330</v>
      </c>
      <c r="N83" s="6"/>
    </row>
    <row r="84" spans="2:14" ht="14.5">
      <c r="B84" s="2806" t="s">
        <v>670</v>
      </c>
      <c r="C84" s="6">
        <v>10</v>
      </c>
      <c r="D84" s="6"/>
      <c r="E84" s="6">
        <v>200</v>
      </c>
      <c r="F84" s="6">
        <v>440</v>
      </c>
      <c r="G84" s="6">
        <v>210</v>
      </c>
      <c r="H84" s="6"/>
      <c r="I84" s="6">
        <v>130</v>
      </c>
      <c r="J84" s="6"/>
      <c r="K84" s="6">
        <v>50</v>
      </c>
      <c r="L84" s="6"/>
      <c r="M84" s="6">
        <v>1040</v>
      </c>
      <c r="N84" s="6"/>
    </row>
    <row r="85" spans="2:14">
      <c r="B85" s="5" t="s">
        <v>132</v>
      </c>
      <c r="C85" s="6">
        <v>0</v>
      </c>
      <c r="D85" s="6"/>
      <c r="E85" s="6">
        <v>10</v>
      </c>
      <c r="F85" s="6">
        <v>20</v>
      </c>
      <c r="G85" s="6">
        <v>20</v>
      </c>
      <c r="H85" s="6"/>
      <c r="I85" s="6">
        <v>20</v>
      </c>
      <c r="J85" s="6"/>
      <c r="K85" s="6">
        <v>0</v>
      </c>
      <c r="L85" s="6"/>
      <c r="M85" s="6">
        <v>80</v>
      </c>
      <c r="N85" s="6"/>
    </row>
    <row r="86" spans="2:14">
      <c r="B86" s="5"/>
    </row>
    <row r="87" spans="2:14" ht="13">
      <c r="B87" s="3" t="s">
        <v>134</v>
      </c>
      <c r="C87" s="6"/>
      <c r="D87" s="6"/>
      <c r="E87" s="6"/>
      <c r="F87" s="6"/>
      <c r="G87" s="6"/>
      <c r="H87" s="6"/>
      <c r="I87" s="6"/>
      <c r="J87" s="6"/>
      <c r="K87" s="6"/>
      <c r="L87" s="6"/>
      <c r="M87" s="6"/>
      <c r="N87" s="6"/>
    </row>
    <row r="88" spans="2:14">
      <c r="B88" s="5" t="s">
        <v>135</v>
      </c>
      <c r="C88" s="6">
        <v>260</v>
      </c>
      <c r="D88" s="6"/>
      <c r="E88" s="6">
        <v>1310</v>
      </c>
      <c r="F88" s="6">
        <v>1400</v>
      </c>
      <c r="G88" s="6">
        <v>420</v>
      </c>
      <c r="H88" s="6"/>
      <c r="I88" s="6">
        <v>30</v>
      </c>
      <c r="J88" s="6"/>
      <c r="K88" s="6">
        <v>0</v>
      </c>
      <c r="L88" s="6"/>
      <c r="M88" s="6">
        <v>3440</v>
      </c>
      <c r="N88" s="6"/>
    </row>
    <row r="89" spans="2:14">
      <c r="B89" s="5" t="s">
        <v>136</v>
      </c>
      <c r="C89" s="6">
        <v>130</v>
      </c>
      <c r="D89" s="6"/>
      <c r="E89" s="6">
        <v>410</v>
      </c>
      <c r="F89" s="6">
        <v>480</v>
      </c>
      <c r="G89" s="6">
        <v>210</v>
      </c>
      <c r="H89" s="6"/>
      <c r="I89" s="6">
        <v>40</v>
      </c>
      <c r="J89" s="6"/>
      <c r="K89" s="6">
        <v>0</v>
      </c>
      <c r="L89" s="6"/>
      <c r="M89" s="6">
        <v>1280</v>
      </c>
      <c r="N89" s="6"/>
    </row>
    <row r="90" spans="2:14">
      <c r="B90" s="5" t="s">
        <v>137</v>
      </c>
      <c r="C90" s="6">
        <v>410</v>
      </c>
      <c r="D90" s="6"/>
      <c r="E90" s="6">
        <v>1780</v>
      </c>
      <c r="F90" s="6">
        <v>2490</v>
      </c>
      <c r="G90" s="6">
        <v>850</v>
      </c>
      <c r="H90" s="6"/>
      <c r="I90" s="6">
        <v>790</v>
      </c>
      <c r="J90" s="6"/>
      <c r="K90" s="6">
        <v>0</v>
      </c>
      <c r="L90" s="6"/>
      <c r="M90" s="6">
        <v>6320</v>
      </c>
      <c r="N90" s="6"/>
    </row>
    <row r="91" spans="2:14">
      <c r="B91" s="5"/>
    </row>
    <row r="92" spans="2:14" ht="13">
      <c r="B92" s="3" t="s">
        <v>138</v>
      </c>
      <c r="C92" s="6"/>
      <c r="D92" s="6"/>
      <c r="E92" s="6"/>
      <c r="F92" s="6"/>
      <c r="G92" s="6"/>
      <c r="H92" s="6"/>
      <c r="I92" s="6"/>
      <c r="J92" s="6"/>
      <c r="K92" s="6"/>
      <c r="L92" s="6"/>
      <c r="M92" s="6"/>
      <c r="N92" s="6"/>
    </row>
    <row r="93" spans="2:14">
      <c r="B93" s="5" t="s">
        <v>138</v>
      </c>
      <c r="C93" s="6">
        <v>30</v>
      </c>
      <c r="D93" s="6"/>
      <c r="E93" s="6">
        <v>280</v>
      </c>
      <c r="F93" s="6">
        <v>1820</v>
      </c>
      <c r="G93" s="6">
        <v>1880</v>
      </c>
      <c r="H93" s="6"/>
      <c r="I93" s="6">
        <v>1750</v>
      </c>
      <c r="J93" s="6"/>
      <c r="K93" s="6">
        <v>0</v>
      </c>
      <c r="L93" s="6"/>
      <c r="M93" s="6">
        <v>5770</v>
      </c>
      <c r="N93" s="6"/>
    </row>
    <row r="94" spans="2:14">
      <c r="B94" s="5"/>
    </row>
    <row r="95" spans="2:14" ht="13">
      <c r="B95" s="3" t="s">
        <v>139</v>
      </c>
      <c r="C95" s="6"/>
      <c r="D95" s="6"/>
      <c r="E95" s="6"/>
      <c r="F95" s="6"/>
      <c r="G95" s="6"/>
      <c r="H95" s="6"/>
      <c r="I95" s="6"/>
      <c r="J95" s="6"/>
      <c r="K95" s="6"/>
      <c r="L95" s="6"/>
      <c r="M95" s="6"/>
      <c r="N95" s="6"/>
    </row>
    <row r="96" spans="2:14">
      <c r="B96" s="5" t="s">
        <v>140</v>
      </c>
      <c r="C96" s="6">
        <v>470</v>
      </c>
      <c r="D96" s="6"/>
      <c r="E96" s="6">
        <v>7030</v>
      </c>
      <c r="F96" s="6">
        <v>18780</v>
      </c>
      <c r="G96" s="6">
        <v>13560</v>
      </c>
      <c r="H96" s="6"/>
      <c r="I96" s="6">
        <v>17970</v>
      </c>
      <c r="J96" s="6"/>
      <c r="K96" s="6">
        <v>0</v>
      </c>
      <c r="L96" s="6"/>
      <c r="M96" s="6">
        <v>57810</v>
      </c>
      <c r="N96" s="6"/>
    </row>
    <row r="97" spans="2:14">
      <c r="B97" s="5" t="s">
        <v>141</v>
      </c>
      <c r="C97" s="6">
        <v>20</v>
      </c>
      <c r="D97" s="6"/>
      <c r="E97" s="6">
        <v>380</v>
      </c>
      <c r="F97" s="6">
        <v>1240</v>
      </c>
      <c r="G97" s="6">
        <v>880</v>
      </c>
      <c r="H97" s="6"/>
      <c r="I97" s="6">
        <v>760</v>
      </c>
      <c r="J97" s="6"/>
      <c r="K97" s="6">
        <v>0</v>
      </c>
      <c r="L97" s="6"/>
      <c r="M97" s="6">
        <v>3280</v>
      </c>
      <c r="N97" s="6"/>
    </row>
    <row r="98" spans="2:14">
      <c r="B98" s="5"/>
    </row>
    <row r="99" spans="2:14" ht="13">
      <c r="B99" s="3" t="s">
        <v>142</v>
      </c>
      <c r="C99" s="6"/>
      <c r="D99" s="6"/>
      <c r="E99" s="6"/>
      <c r="F99" s="6"/>
      <c r="G99" s="6"/>
      <c r="H99" s="6"/>
      <c r="I99" s="6"/>
      <c r="J99" s="6"/>
      <c r="K99" s="6"/>
      <c r="L99" s="6"/>
      <c r="M99" s="6"/>
      <c r="N99" s="6"/>
    </row>
    <row r="100" spans="2:14">
      <c r="B100" s="5" t="s">
        <v>143</v>
      </c>
      <c r="C100" s="6">
        <v>150</v>
      </c>
      <c r="D100" s="6"/>
      <c r="E100" s="6">
        <v>840</v>
      </c>
      <c r="F100" s="6">
        <v>730</v>
      </c>
      <c r="G100" s="6">
        <v>210</v>
      </c>
      <c r="H100" s="6"/>
      <c r="I100" s="6">
        <v>60</v>
      </c>
      <c r="J100" s="6"/>
      <c r="K100" s="6">
        <v>0</v>
      </c>
      <c r="L100" s="6"/>
      <c r="M100" s="6">
        <v>1980</v>
      </c>
      <c r="N100" s="6"/>
    </row>
    <row r="101" spans="2:14">
      <c r="B101" s="5" t="s">
        <v>144</v>
      </c>
      <c r="C101" s="6" t="s">
        <v>40</v>
      </c>
      <c r="D101" s="6"/>
      <c r="E101" s="6">
        <v>60</v>
      </c>
      <c r="F101" s="6">
        <v>40</v>
      </c>
      <c r="G101" s="6">
        <v>10</v>
      </c>
      <c r="H101" s="6"/>
      <c r="I101" s="6">
        <v>0</v>
      </c>
      <c r="J101" s="6"/>
      <c r="K101" s="6">
        <v>0</v>
      </c>
      <c r="L101" s="6"/>
      <c r="M101" s="6">
        <v>110</v>
      </c>
      <c r="N101" s="6"/>
    </row>
    <row r="102" spans="2:14">
      <c r="B102" s="5" t="s">
        <v>145</v>
      </c>
      <c r="C102" s="6">
        <v>20</v>
      </c>
      <c r="D102" s="6"/>
      <c r="E102" s="6">
        <v>160</v>
      </c>
      <c r="F102" s="6">
        <v>240</v>
      </c>
      <c r="G102" s="6">
        <v>10</v>
      </c>
      <c r="H102" s="6"/>
      <c r="I102" s="6">
        <v>10</v>
      </c>
      <c r="J102" s="6"/>
      <c r="K102" s="6">
        <v>0</v>
      </c>
      <c r="L102" s="6"/>
      <c r="M102" s="6">
        <v>440</v>
      </c>
      <c r="N102" s="6"/>
    </row>
    <row r="103" spans="2:14">
      <c r="B103" s="5" t="s">
        <v>146</v>
      </c>
      <c r="C103" s="6">
        <v>10</v>
      </c>
      <c r="D103" s="6"/>
      <c r="E103" s="6">
        <v>20</v>
      </c>
      <c r="F103" s="6">
        <v>10</v>
      </c>
      <c r="G103" s="6" t="s">
        <v>40</v>
      </c>
      <c r="H103" s="6"/>
      <c r="I103" s="6" t="s">
        <v>40</v>
      </c>
      <c r="J103" s="6"/>
      <c r="K103" s="6">
        <v>0</v>
      </c>
      <c r="L103" s="6"/>
      <c r="M103" s="6">
        <v>40</v>
      </c>
      <c r="N103" s="6"/>
    </row>
    <row r="104" spans="2:14">
      <c r="B104" s="5" t="s">
        <v>147</v>
      </c>
      <c r="C104" s="6" t="s">
        <v>40</v>
      </c>
      <c r="D104" s="6"/>
      <c r="E104" s="6">
        <v>20</v>
      </c>
      <c r="F104" s="6">
        <v>10</v>
      </c>
      <c r="G104" s="6" t="s">
        <v>40</v>
      </c>
      <c r="H104" s="6"/>
      <c r="I104" s="6" t="s">
        <v>40</v>
      </c>
      <c r="J104" s="6"/>
      <c r="K104" s="6">
        <v>0</v>
      </c>
      <c r="L104" s="6"/>
      <c r="M104" s="6">
        <v>30</v>
      </c>
      <c r="N104" s="6"/>
    </row>
    <row r="105" spans="2:14">
      <c r="B105" s="5"/>
    </row>
    <row r="106" spans="2:14" ht="13">
      <c r="B106" s="3" t="s">
        <v>148</v>
      </c>
      <c r="C106" s="6"/>
      <c r="D106" s="6"/>
      <c r="E106" s="6"/>
      <c r="F106" s="6"/>
      <c r="G106" s="6"/>
      <c r="H106" s="6"/>
      <c r="I106" s="6"/>
      <c r="J106" s="6"/>
      <c r="K106" s="6"/>
      <c r="L106" s="6"/>
      <c r="M106" s="6"/>
      <c r="N106" s="6"/>
    </row>
    <row r="107" spans="2:14">
      <c r="B107" s="5" t="s">
        <v>149</v>
      </c>
      <c r="C107" s="6">
        <v>280</v>
      </c>
      <c r="D107" s="6"/>
      <c r="E107" s="6">
        <v>3290</v>
      </c>
      <c r="F107" s="6">
        <v>8490</v>
      </c>
      <c r="G107" s="6">
        <v>13180</v>
      </c>
      <c r="H107" s="6"/>
      <c r="I107" s="6">
        <v>7380</v>
      </c>
      <c r="J107" s="6"/>
      <c r="K107" s="6">
        <v>250</v>
      </c>
      <c r="L107" s="6"/>
      <c r="M107" s="6">
        <v>32870</v>
      </c>
      <c r="N107" s="6"/>
    </row>
    <row r="108" spans="2:14">
      <c r="B108" s="5"/>
    </row>
    <row r="109" spans="2:14" ht="13">
      <c r="B109" s="3" t="s">
        <v>150</v>
      </c>
      <c r="C109" s="6"/>
      <c r="D109" s="6"/>
      <c r="E109" s="6"/>
      <c r="F109" s="6"/>
      <c r="G109" s="6"/>
      <c r="H109" s="6"/>
      <c r="I109" s="6"/>
      <c r="J109" s="6"/>
      <c r="K109" s="6"/>
      <c r="L109" s="6"/>
      <c r="M109" s="6"/>
      <c r="N109" s="6"/>
    </row>
    <row r="110" spans="2:14">
      <c r="B110" s="5" t="s">
        <v>151</v>
      </c>
      <c r="C110" s="6">
        <v>150</v>
      </c>
      <c r="D110" s="6"/>
      <c r="E110" s="6">
        <v>1400</v>
      </c>
      <c r="F110" s="6">
        <v>2620</v>
      </c>
      <c r="G110" s="6">
        <v>740</v>
      </c>
      <c r="H110" s="6"/>
      <c r="I110" s="6">
        <v>260</v>
      </c>
      <c r="J110" s="6"/>
      <c r="K110" s="6">
        <v>40</v>
      </c>
      <c r="L110" s="6"/>
      <c r="M110" s="6">
        <v>5200</v>
      </c>
      <c r="N110" s="6"/>
    </row>
    <row r="111" spans="2:14">
      <c r="B111" s="5" t="s">
        <v>152</v>
      </c>
      <c r="C111" s="6" t="s">
        <v>40</v>
      </c>
      <c r="D111" s="6"/>
      <c r="E111" s="6">
        <v>10</v>
      </c>
      <c r="F111" s="6">
        <v>80</v>
      </c>
      <c r="G111" s="6">
        <v>80</v>
      </c>
      <c r="H111" s="6"/>
      <c r="I111" s="6">
        <v>100</v>
      </c>
      <c r="J111" s="6"/>
      <c r="K111" s="6">
        <v>0</v>
      </c>
      <c r="L111" s="6"/>
      <c r="M111" s="6">
        <v>280</v>
      </c>
      <c r="N111" s="6"/>
    </row>
    <row r="112" spans="2:14">
      <c r="B112" s="5" t="s">
        <v>790</v>
      </c>
      <c r="C112" s="6">
        <v>70</v>
      </c>
      <c r="D112" s="6"/>
      <c r="E112" s="6">
        <v>650</v>
      </c>
      <c r="F112" s="6">
        <v>2570</v>
      </c>
      <c r="G112" s="6">
        <v>2490</v>
      </c>
      <c r="H112" s="6"/>
      <c r="I112" s="6">
        <v>9220</v>
      </c>
      <c r="J112" s="6"/>
      <c r="K112" s="6">
        <v>10</v>
      </c>
      <c r="L112" s="6"/>
      <c r="M112" s="6">
        <v>15010</v>
      </c>
      <c r="N112" s="6"/>
    </row>
    <row r="113" spans="2:14">
      <c r="B113" s="5" t="s">
        <v>153</v>
      </c>
      <c r="C113" s="6">
        <v>10</v>
      </c>
      <c r="D113" s="6"/>
      <c r="E113" s="6">
        <v>100</v>
      </c>
      <c r="F113" s="6">
        <v>290</v>
      </c>
      <c r="G113" s="6">
        <v>310</v>
      </c>
      <c r="H113" s="6"/>
      <c r="I113" s="6">
        <v>410</v>
      </c>
      <c r="J113" s="6"/>
      <c r="K113" s="6" t="s">
        <v>40</v>
      </c>
      <c r="L113" s="6"/>
      <c r="M113" s="6">
        <v>1120</v>
      </c>
      <c r="N113" s="6"/>
    </row>
    <row r="114" spans="2:14">
      <c r="B114" s="5" t="s">
        <v>789</v>
      </c>
      <c r="C114" s="6">
        <v>80</v>
      </c>
      <c r="D114" s="6"/>
      <c r="E114" s="6">
        <v>760</v>
      </c>
      <c r="F114" s="6">
        <v>6180</v>
      </c>
      <c r="G114" s="6">
        <v>5970</v>
      </c>
      <c r="H114" s="6"/>
      <c r="I114" s="6">
        <v>26870</v>
      </c>
      <c r="J114" s="6"/>
      <c r="K114" s="6">
        <v>11170</v>
      </c>
      <c r="L114" s="6"/>
      <c r="M114" s="6">
        <v>51030</v>
      </c>
      <c r="N114" s="6"/>
    </row>
    <row r="115" spans="2:14">
      <c r="B115" s="5" t="s">
        <v>154</v>
      </c>
      <c r="C115" s="6" t="s">
        <v>40</v>
      </c>
      <c r="D115" s="6"/>
      <c r="E115" s="6">
        <v>20</v>
      </c>
      <c r="F115" s="6">
        <v>160</v>
      </c>
      <c r="G115" s="6">
        <v>350</v>
      </c>
      <c r="H115" s="6"/>
      <c r="I115" s="6">
        <v>780</v>
      </c>
      <c r="J115" s="6"/>
      <c r="K115" s="6">
        <v>0</v>
      </c>
      <c r="L115" s="6"/>
      <c r="M115" s="6">
        <v>1310</v>
      </c>
      <c r="N115" s="6"/>
    </row>
    <row r="116" spans="2:14">
      <c r="B116" s="5"/>
    </row>
    <row r="117" spans="2:14" ht="13">
      <c r="B117" s="3" t="s">
        <v>155</v>
      </c>
      <c r="C117" s="6"/>
      <c r="D117" s="6"/>
      <c r="E117" s="6"/>
      <c r="F117" s="6"/>
      <c r="G117" s="6"/>
      <c r="H117" s="6"/>
      <c r="I117" s="6"/>
      <c r="J117" s="6"/>
      <c r="K117" s="6"/>
      <c r="L117" s="6"/>
      <c r="M117" s="6"/>
      <c r="N117" s="6"/>
    </row>
    <row r="118" spans="2:14">
      <c r="B118" s="5" t="s">
        <v>155</v>
      </c>
      <c r="C118" s="6">
        <v>10</v>
      </c>
      <c r="D118" s="6"/>
      <c r="E118" s="6">
        <v>90</v>
      </c>
      <c r="F118" s="6">
        <v>270</v>
      </c>
      <c r="G118" s="6">
        <v>70</v>
      </c>
      <c r="H118" s="6"/>
      <c r="I118" s="6">
        <v>80</v>
      </c>
      <c r="J118" s="6"/>
      <c r="K118" s="6">
        <v>0</v>
      </c>
      <c r="L118" s="6"/>
      <c r="M118" s="6">
        <v>520</v>
      </c>
      <c r="N118" s="6"/>
    </row>
    <row r="119" spans="2:14">
      <c r="B119" s="5"/>
    </row>
    <row r="120" spans="2:14" ht="13">
      <c r="B120" s="3" t="s">
        <v>156</v>
      </c>
      <c r="C120" s="6"/>
      <c r="D120" s="6"/>
      <c r="E120" s="6"/>
      <c r="F120" s="6"/>
      <c r="G120" s="6"/>
      <c r="H120" s="6"/>
      <c r="I120" s="6"/>
      <c r="J120" s="6"/>
      <c r="K120" s="6"/>
      <c r="L120" s="6"/>
      <c r="M120" s="6"/>
      <c r="N120" s="6"/>
    </row>
    <row r="121" spans="2:14">
      <c r="B121" s="5" t="s">
        <v>156</v>
      </c>
      <c r="C121" s="6">
        <v>30</v>
      </c>
      <c r="D121" s="6"/>
      <c r="E121" s="6">
        <v>360</v>
      </c>
      <c r="F121" s="6">
        <v>2240</v>
      </c>
      <c r="G121" s="6">
        <v>2410</v>
      </c>
      <c r="H121" s="6"/>
      <c r="I121" s="6">
        <v>310</v>
      </c>
      <c r="J121" s="6"/>
      <c r="K121" s="6">
        <v>0</v>
      </c>
      <c r="L121" s="6"/>
      <c r="M121" s="6">
        <v>5350</v>
      </c>
      <c r="N121" s="6"/>
    </row>
    <row r="122" spans="2:14">
      <c r="B122" s="5"/>
    </row>
    <row r="123" spans="2:14" ht="13">
      <c r="B123" s="3" t="s">
        <v>157</v>
      </c>
      <c r="C123" s="6"/>
      <c r="D123" s="6"/>
      <c r="E123" s="6"/>
      <c r="F123" s="6"/>
      <c r="G123" s="6"/>
      <c r="H123" s="6"/>
      <c r="I123" s="6"/>
      <c r="J123" s="6"/>
      <c r="K123" s="6"/>
      <c r="L123" s="6"/>
      <c r="M123" s="6"/>
      <c r="N123" s="6"/>
    </row>
    <row r="124" spans="2:14">
      <c r="B124" s="5" t="s">
        <v>157</v>
      </c>
      <c r="C124" s="6">
        <v>20</v>
      </c>
      <c r="D124" s="6"/>
      <c r="E124" s="6">
        <v>50</v>
      </c>
      <c r="F124" s="6">
        <v>70</v>
      </c>
      <c r="G124" s="6">
        <v>20</v>
      </c>
      <c r="H124" s="6"/>
      <c r="I124" s="6">
        <v>10</v>
      </c>
      <c r="J124" s="6"/>
      <c r="K124" s="6">
        <v>0</v>
      </c>
      <c r="L124" s="6"/>
      <c r="M124" s="6">
        <v>160</v>
      </c>
      <c r="N124" s="6"/>
    </row>
    <row r="125" spans="2:14">
      <c r="B125" s="5"/>
    </row>
    <row r="126" spans="2:14" ht="13">
      <c r="B126" s="3" t="s">
        <v>158</v>
      </c>
      <c r="C126" s="6"/>
      <c r="D126" s="6"/>
      <c r="E126" s="6"/>
      <c r="F126" s="6"/>
      <c r="G126" s="6"/>
      <c r="H126" s="6"/>
      <c r="I126" s="6"/>
      <c r="J126" s="6"/>
      <c r="K126" s="6"/>
      <c r="L126" s="6"/>
      <c r="M126" s="6"/>
      <c r="N126" s="6"/>
    </row>
    <row r="127" spans="2:14">
      <c r="B127" s="5" t="s">
        <v>158</v>
      </c>
      <c r="C127" s="6">
        <v>30</v>
      </c>
      <c r="D127" s="6"/>
      <c r="E127" s="6">
        <v>570</v>
      </c>
      <c r="F127" s="6">
        <v>710</v>
      </c>
      <c r="G127" s="6">
        <v>190</v>
      </c>
      <c r="H127" s="6"/>
      <c r="I127" s="6">
        <v>210</v>
      </c>
      <c r="J127" s="6"/>
      <c r="K127" s="6">
        <v>0</v>
      </c>
      <c r="L127" s="6"/>
      <c r="M127" s="6">
        <v>1710</v>
      </c>
      <c r="N127" s="6"/>
    </row>
    <row r="128" spans="2:14">
      <c r="B128" s="5"/>
    </row>
    <row r="129" spans="2:14" ht="13">
      <c r="B129" s="3" t="s">
        <v>159</v>
      </c>
      <c r="C129" s="6"/>
      <c r="D129" s="6"/>
      <c r="E129" s="6"/>
      <c r="F129" s="6"/>
      <c r="G129" s="6"/>
      <c r="H129" s="6"/>
      <c r="I129" s="6"/>
      <c r="J129" s="6"/>
      <c r="K129" s="6"/>
      <c r="L129" s="6"/>
      <c r="M129" s="6"/>
      <c r="N129" s="6"/>
    </row>
    <row r="130" spans="2:14">
      <c r="B130" s="5" t="s">
        <v>159</v>
      </c>
      <c r="C130" s="6">
        <v>50</v>
      </c>
      <c r="D130" s="6"/>
      <c r="E130" s="6">
        <v>430</v>
      </c>
      <c r="F130" s="6">
        <v>370</v>
      </c>
      <c r="G130" s="6">
        <v>260</v>
      </c>
      <c r="H130" s="6"/>
      <c r="I130" s="6">
        <v>50</v>
      </c>
      <c r="J130" s="6"/>
      <c r="K130" s="6">
        <v>0</v>
      </c>
      <c r="L130" s="6"/>
      <c r="M130" s="6">
        <v>1160</v>
      </c>
      <c r="N130" s="6"/>
    </row>
    <row r="131" spans="2:14">
      <c r="B131" s="5"/>
    </row>
    <row r="132" spans="2:14" ht="13">
      <c r="B132" s="3" t="s">
        <v>161</v>
      </c>
      <c r="C132" s="6"/>
      <c r="D132" s="6"/>
      <c r="E132" s="6"/>
      <c r="F132" s="6"/>
      <c r="G132" s="6"/>
      <c r="H132" s="6"/>
      <c r="I132" s="6"/>
      <c r="J132" s="6"/>
      <c r="K132" s="6"/>
      <c r="L132" s="6"/>
      <c r="M132" s="6"/>
      <c r="N132" s="6"/>
    </row>
    <row r="133" spans="2:14">
      <c r="B133" s="5" t="s">
        <v>161</v>
      </c>
      <c r="C133" s="6">
        <v>20</v>
      </c>
      <c r="D133" s="6"/>
      <c r="E133" s="6">
        <v>170</v>
      </c>
      <c r="F133" s="6">
        <v>90</v>
      </c>
      <c r="G133" s="6">
        <v>20</v>
      </c>
      <c r="H133" s="6"/>
      <c r="I133" s="6">
        <v>20</v>
      </c>
      <c r="J133" s="6"/>
      <c r="K133" s="6">
        <v>0</v>
      </c>
      <c r="L133" s="6"/>
      <c r="M133" s="6">
        <v>320</v>
      </c>
      <c r="N133" s="6"/>
    </row>
    <row r="134" spans="2:14">
      <c r="B134" s="5"/>
    </row>
    <row r="135" spans="2:14" ht="13">
      <c r="B135" s="3" t="s">
        <v>160</v>
      </c>
      <c r="C135" s="6"/>
      <c r="D135" s="6"/>
      <c r="E135" s="6"/>
      <c r="F135" s="6"/>
      <c r="G135" s="6"/>
      <c r="H135" s="6"/>
      <c r="I135" s="6"/>
      <c r="J135" s="6"/>
      <c r="K135" s="6"/>
      <c r="L135" s="6"/>
      <c r="M135" s="6"/>
      <c r="N135" s="6"/>
    </row>
    <row r="136" spans="2:14">
      <c r="B136" s="5" t="s">
        <v>160</v>
      </c>
      <c r="C136" s="6">
        <v>20</v>
      </c>
      <c r="D136" s="6"/>
      <c r="E136" s="6">
        <v>90</v>
      </c>
      <c r="F136" s="6">
        <v>110</v>
      </c>
      <c r="G136" s="6">
        <v>30</v>
      </c>
      <c r="H136" s="6"/>
      <c r="I136" s="6" t="s">
        <v>40</v>
      </c>
      <c r="J136" s="6"/>
      <c r="K136" s="6">
        <v>0</v>
      </c>
      <c r="L136" s="6"/>
      <c r="M136" s="6">
        <v>250</v>
      </c>
      <c r="N136" s="6"/>
    </row>
    <row r="137" spans="2:14">
      <c r="B137" s="5"/>
    </row>
    <row r="138" spans="2:14" ht="13">
      <c r="B138" s="3" t="s">
        <v>162</v>
      </c>
      <c r="C138" s="6"/>
      <c r="D138" s="6"/>
      <c r="E138" s="6"/>
      <c r="F138" s="6"/>
      <c r="G138" s="6"/>
      <c r="H138" s="6"/>
      <c r="I138" s="6"/>
      <c r="J138" s="6"/>
      <c r="K138" s="6"/>
      <c r="L138" s="6"/>
      <c r="M138" s="6"/>
      <c r="N138" s="6"/>
    </row>
    <row r="139" spans="2:14">
      <c r="B139" s="5" t="s">
        <v>163</v>
      </c>
      <c r="C139" s="6">
        <v>10</v>
      </c>
      <c r="D139" s="6"/>
      <c r="E139" s="6">
        <v>50</v>
      </c>
      <c r="F139" s="6">
        <v>30</v>
      </c>
      <c r="G139" s="6">
        <v>10</v>
      </c>
      <c r="H139" s="6"/>
      <c r="I139" s="6">
        <v>10</v>
      </c>
      <c r="J139" s="6"/>
      <c r="K139" s="6">
        <v>0</v>
      </c>
      <c r="L139" s="6"/>
      <c r="M139" s="6">
        <v>110</v>
      </c>
      <c r="N139" s="6"/>
    </row>
    <row r="140" spans="2:14">
      <c r="B140" s="5"/>
    </row>
    <row r="141" spans="2:14" ht="13">
      <c r="B141" s="3" t="s">
        <v>164</v>
      </c>
      <c r="C141" s="6"/>
      <c r="D141" s="6"/>
      <c r="E141" s="6"/>
      <c r="F141" s="6"/>
      <c r="G141" s="6"/>
      <c r="H141" s="6"/>
      <c r="I141" s="6"/>
      <c r="J141" s="6"/>
      <c r="K141" s="6"/>
      <c r="L141" s="6"/>
      <c r="M141" s="6"/>
      <c r="N141" s="6"/>
    </row>
    <row r="142" spans="2:14">
      <c r="B142" s="5" t="s">
        <v>165</v>
      </c>
      <c r="C142" s="6">
        <v>180</v>
      </c>
      <c r="D142" s="6"/>
      <c r="E142" s="6">
        <v>2030</v>
      </c>
      <c r="F142" s="6">
        <v>3280</v>
      </c>
      <c r="G142" s="6">
        <v>1120</v>
      </c>
      <c r="H142" s="6"/>
      <c r="I142" s="6">
        <v>880</v>
      </c>
      <c r="J142" s="6"/>
      <c r="K142" s="6">
        <v>0</v>
      </c>
      <c r="L142" s="6"/>
      <c r="M142" s="6">
        <v>7490</v>
      </c>
      <c r="N142" s="6"/>
    </row>
    <row r="143" spans="2:14">
      <c r="B143" s="5" t="s">
        <v>166</v>
      </c>
      <c r="C143" s="6" t="s">
        <v>40</v>
      </c>
      <c r="D143" s="6"/>
      <c r="E143" s="6" t="s">
        <v>40</v>
      </c>
      <c r="F143" s="6">
        <v>30</v>
      </c>
      <c r="G143" s="6">
        <v>40</v>
      </c>
      <c r="H143" s="6"/>
      <c r="I143" s="6">
        <v>30</v>
      </c>
      <c r="J143" s="6"/>
      <c r="K143" s="6">
        <v>0</v>
      </c>
      <c r="L143" s="6"/>
      <c r="M143" s="6">
        <v>100</v>
      </c>
      <c r="N143" s="6"/>
    </row>
    <row r="144" spans="2:14">
      <c r="B144" s="5" t="s">
        <v>167</v>
      </c>
      <c r="C144" s="6">
        <v>30</v>
      </c>
      <c r="D144" s="6"/>
      <c r="E144" s="6">
        <v>190</v>
      </c>
      <c r="F144" s="6">
        <v>720</v>
      </c>
      <c r="G144" s="6">
        <v>310</v>
      </c>
      <c r="H144" s="6"/>
      <c r="I144" s="6">
        <v>630</v>
      </c>
      <c r="J144" s="6"/>
      <c r="K144" s="6">
        <v>0</v>
      </c>
      <c r="L144" s="6"/>
      <c r="M144" s="6">
        <v>1880</v>
      </c>
      <c r="N144" s="6"/>
    </row>
    <row r="145" spans="2:14">
      <c r="B145" s="5" t="s">
        <v>168</v>
      </c>
      <c r="C145" s="6" t="s">
        <v>40</v>
      </c>
      <c r="D145" s="6"/>
      <c r="E145" s="6">
        <v>10</v>
      </c>
      <c r="F145" s="6">
        <v>50</v>
      </c>
      <c r="G145" s="6">
        <v>60</v>
      </c>
      <c r="H145" s="6"/>
      <c r="I145" s="6">
        <v>170</v>
      </c>
      <c r="J145" s="6"/>
      <c r="K145" s="6">
        <v>0</v>
      </c>
      <c r="L145" s="6"/>
      <c r="M145" s="6">
        <v>290</v>
      </c>
      <c r="N145" s="6"/>
    </row>
    <row r="146" spans="2:14">
      <c r="B146" s="5" t="s">
        <v>169</v>
      </c>
      <c r="C146" s="6">
        <v>10</v>
      </c>
      <c r="D146" s="6"/>
      <c r="E146" s="6">
        <v>180</v>
      </c>
      <c r="F146" s="6">
        <v>60</v>
      </c>
      <c r="G146" s="6">
        <v>10</v>
      </c>
      <c r="H146" s="6"/>
      <c r="I146" s="6">
        <v>40</v>
      </c>
      <c r="J146" s="6"/>
      <c r="K146" s="6">
        <v>0</v>
      </c>
      <c r="L146" s="6"/>
      <c r="M146" s="6">
        <v>300</v>
      </c>
      <c r="N146" s="6"/>
    </row>
    <row r="147" spans="2:14">
      <c r="B147" s="5" t="s">
        <v>170</v>
      </c>
      <c r="C147" s="6" t="s">
        <v>40</v>
      </c>
      <c r="D147" s="6"/>
      <c r="E147" s="6">
        <v>20</v>
      </c>
      <c r="F147" s="6">
        <v>130</v>
      </c>
      <c r="G147" s="6">
        <v>80</v>
      </c>
      <c r="H147" s="6"/>
      <c r="I147" s="6">
        <v>20</v>
      </c>
      <c r="J147" s="6"/>
      <c r="K147" s="6">
        <v>0</v>
      </c>
      <c r="L147" s="6"/>
      <c r="M147" s="6">
        <v>240</v>
      </c>
      <c r="N147" s="6"/>
    </row>
    <row r="148" spans="2:14">
      <c r="B148" s="5" t="s">
        <v>171</v>
      </c>
      <c r="C148" s="6" t="s">
        <v>40</v>
      </c>
      <c r="D148" s="6"/>
      <c r="E148" s="6">
        <v>30</v>
      </c>
      <c r="F148" s="6">
        <v>210</v>
      </c>
      <c r="G148" s="6">
        <v>250</v>
      </c>
      <c r="H148" s="6"/>
      <c r="I148" s="6">
        <v>460</v>
      </c>
      <c r="J148" s="6"/>
      <c r="K148" s="6">
        <v>0</v>
      </c>
      <c r="L148" s="6"/>
      <c r="M148" s="6">
        <v>960</v>
      </c>
      <c r="N148" s="6"/>
    </row>
    <row r="149" spans="2:14">
      <c r="B149" s="5" t="s">
        <v>172</v>
      </c>
      <c r="C149" s="6" t="s">
        <v>40</v>
      </c>
      <c r="D149" s="6"/>
      <c r="E149" s="6">
        <v>50</v>
      </c>
      <c r="F149" s="6">
        <v>160</v>
      </c>
      <c r="G149" s="6">
        <v>60</v>
      </c>
      <c r="H149" s="6"/>
      <c r="I149" s="6">
        <v>140</v>
      </c>
      <c r="J149" s="6"/>
      <c r="K149" s="6">
        <v>0</v>
      </c>
      <c r="L149" s="6"/>
      <c r="M149" s="6">
        <v>410</v>
      </c>
      <c r="N149" s="6"/>
    </row>
    <row r="150" spans="2:14">
      <c r="B150" s="5" t="s">
        <v>173</v>
      </c>
      <c r="C150" s="6" t="s">
        <v>40</v>
      </c>
      <c r="D150" s="6"/>
      <c r="E150" s="6">
        <v>10</v>
      </c>
      <c r="F150" s="6">
        <v>20</v>
      </c>
      <c r="G150" s="6">
        <v>10</v>
      </c>
      <c r="H150" s="6"/>
      <c r="I150" s="6">
        <v>10</v>
      </c>
      <c r="J150" s="6"/>
      <c r="K150" s="6">
        <v>0</v>
      </c>
      <c r="L150" s="6"/>
      <c r="M150" s="6">
        <v>50</v>
      </c>
      <c r="N150" s="6"/>
    </row>
    <row r="151" spans="2:14">
      <c r="B151" s="5" t="s">
        <v>174</v>
      </c>
      <c r="C151" s="6" t="s">
        <v>40</v>
      </c>
      <c r="D151" s="6"/>
      <c r="E151" s="6">
        <v>60</v>
      </c>
      <c r="F151" s="6">
        <v>380</v>
      </c>
      <c r="G151" s="6">
        <v>340</v>
      </c>
      <c r="H151" s="6"/>
      <c r="I151" s="6">
        <v>340</v>
      </c>
      <c r="J151" s="6"/>
      <c r="K151" s="6">
        <v>0</v>
      </c>
      <c r="L151" s="6"/>
      <c r="M151" s="6">
        <v>1110</v>
      </c>
      <c r="N151" s="6"/>
    </row>
    <row r="152" spans="2:14">
      <c r="B152" s="5" t="s">
        <v>175</v>
      </c>
      <c r="C152" s="6" t="s">
        <v>40</v>
      </c>
      <c r="D152" s="6"/>
      <c r="E152" s="6">
        <v>10</v>
      </c>
      <c r="F152" s="6">
        <v>30</v>
      </c>
      <c r="G152" s="6">
        <v>10</v>
      </c>
      <c r="H152" s="6"/>
      <c r="I152" s="6" t="s">
        <v>40</v>
      </c>
      <c r="J152" s="6"/>
      <c r="K152" s="6">
        <v>0</v>
      </c>
      <c r="L152" s="6"/>
      <c r="M152" s="6">
        <v>50</v>
      </c>
      <c r="N152" s="6"/>
    </row>
    <row r="153" spans="2:14">
      <c r="B153" s="5" t="s">
        <v>176</v>
      </c>
      <c r="C153" s="6">
        <v>10</v>
      </c>
      <c r="D153" s="6"/>
      <c r="E153" s="6">
        <v>60</v>
      </c>
      <c r="F153" s="6">
        <v>300</v>
      </c>
      <c r="G153" s="6">
        <v>450</v>
      </c>
      <c r="H153" s="6"/>
      <c r="I153" s="6">
        <v>810</v>
      </c>
      <c r="J153" s="6"/>
      <c r="K153" s="6" t="s">
        <v>40</v>
      </c>
      <c r="L153" s="6"/>
      <c r="M153" s="6">
        <v>1630</v>
      </c>
      <c r="N153" s="6"/>
    </row>
    <row r="154" spans="2:14">
      <c r="B154" s="5" t="s">
        <v>177</v>
      </c>
      <c r="C154" s="6" t="s">
        <v>40</v>
      </c>
      <c r="D154" s="6"/>
      <c r="E154" s="6">
        <v>10</v>
      </c>
      <c r="F154" s="6">
        <v>10</v>
      </c>
      <c r="G154" s="6" t="s">
        <v>40</v>
      </c>
      <c r="H154" s="6"/>
      <c r="I154" s="6">
        <v>0</v>
      </c>
      <c r="J154" s="6"/>
      <c r="K154" s="6">
        <v>0</v>
      </c>
      <c r="L154" s="6"/>
      <c r="M154" s="6">
        <v>20</v>
      </c>
      <c r="N154" s="6"/>
    </row>
    <row r="155" spans="2:14">
      <c r="B155" s="5" t="s">
        <v>178</v>
      </c>
      <c r="C155" s="6" t="s">
        <v>40</v>
      </c>
      <c r="D155" s="6"/>
      <c r="E155" s="6">
        <v>20</v>
      </c>
      <c r="F155" s="6">
        <v>60</v>
      </c>
      <c r="G155" s="6">
        <v>50</v>
      </c>
      <c r="H155" s="6"/>
      <c r="I155" s="6">
        <v>40</v>
      </c>
      <c r="J155" s="6"/>
      <c r="K155" s="6">
        <v>0</v>
      </c>
      <c r="L155" s="6"/>
      <c r="M155" s="6">
        <v>180</v>
      </c>
      <c r="N155" s="6"/>
    </row>
    <row r="156" spans="2:14">
      <c r="B156" s="5" t="s">
        <v>179</v>
      </c>
      <c r="C156" s="6" t="s">
        <v>40</v>
      </c>
      <c r="D156" s="6"/>
      <c r="E156" s="6">
        <v>30</v>
      </c>
      <c r="F156" s="6">
        <v>20</v>
      </c>
      <c r="G156" s="6" t="s">
        <v>40</v>
      </c>
      <c r="H156" s="6"/>
      <c r="I156" s="6" t="s">
        <v>40</v>
      </c>
      <c r="J156" s="6"/>
      <c r="K156" s="6">
        <v>0</v>
      </c>
      <c r="L156" s="6"/>
      <c r="M156" s="6">
        <v>50</v>
      </c>
      <c r="N156" s="6"/>
    </row>
    <row r="157" spans="2:14">
      <c r="B157" s="5" t="s">
        <v>180</v>
      </c>
      <c r="C157" s="6" t="s">
        <v>40</v>
      </c>
      <c r="D157" s="6"/>
      <c r="E157" s="6">
        <v>130</v>
      </c>
      <c r="F157" s="6">
        <v>600</v>
      </c>
      <c r="G157" s="6">
        <v>2010</v>
      </c>
      <c r="H157" s="6"/>
      <c r="I157" s="6">
        <v>1470</v>
      </c>
      <c r="J157" s="6"/>
      <c r="K157" s="6">
        <v>0</v>
      </c>
      <c r="L157" s="6"/>
      <c r="M157" s="6">
        <v>4200</v>
      </c>
      <c r="N157" s="6"/>
    </row>
    <row r="158" spans="2:14">
      <c r="B158" s="5" t="s">
        <v>181</v>
      </c>
      <c r="C158" s="6">
        <v>0</v>
      </c>
      <c r="D158" s="6"/>
      <c r="E158" s="6">
        <v>20</v>
      </c>
      <c r="F158" s="6">
        <v>50</v>
      </c>
      <c r="G158" s="6">
        <v>70</v>
      </c>
      <c r="H158" s="6"/>
      <c r="I158" s="6">
        <v>120</v>
      </c>
      <c r="J158" s="6"/>
      <c r="K158" s="6">
        <v>0</v>
      </c>
      <c r="L158" s="6"/>
      <c r="M158" s="6">
        <v>260</v>
      </c>
      <c r="N158" s="6"/>
    </row>
    <row r="159" spans="2:14">
      <c r="B159" s="5" t="s">
        <v>182</v>
      </c>
      <c r="C159" s="6">
        <v>10</v>
      </c>
      <c r="D159" s="6"/>
      <c r="E159" s="6">
        <v>130</v>
      </c>
      <c r="F159" s="6">
        <v>320</v>
      </c>
      <c r="G159" s="6">
        <v>270</v>
      </c>
      <c r="H159" s="6"/>
      <c r="I159" s="6">
        <v>380</v>
      </c>
      <c r="J159" s="6"/>
      <c r="K159" s="6">
        <v>0</v>
      </c>
      <c r="L159" s="6"/>
      <c r="M159" s="6">
        <v>1100</v>
      </c>
      <c r="N159" s="6"/>
    </row>
    <row r="160" spans="2:14">
      <c r="B160" s="5" t="s">
        <v>183</v>
      </c>
      <c r="C160" s="6" t="s">
        <v>40</v>
      </c>
      <c r="D160" s="6"/>
      <c r="E160" s="6">
        <v>10</v>
      </c>
      <c r="F160" s="6">
        <v>50</v>
      </c>
      <c r="G160" s="6">
        <v>50</v>
      </c>
      <c r="H160" s="6"/>
      <c r="I160" s="6">
        <v>110</v>
      </c>
      <c r="J160" s="6"/>
      <c r="K160" s="6">
        <v>0</v>
      </c>
      <c r="L160" s="6"/>
      <c r="M160" s="6">
        <v>230</v>
      </c>
      <c r="N160" s="6"/>
    </row>
    <row r="161" spans="2:14">
      <c r="B161" s="5" t="s">
        <v>184</v>
      </c>
      <c r="C161" s="6">
        <v>10</v>
      </c>
      <c r="D161" s="6"/>
      <c r="E161" s="6">
        <v>130</v>
      </c>
      <c r="F161" s="6">
        <v>250</v>
      </c>
      <c r="G161" s="6">
        <v>40</v>
      </c>
      <c r="H161" s="6"/>
      <c r="I161" s="6">
        <v>60</v>
      </c>
      <c r="J161" s="6"/>
      <c r="K161" s="6">
        <v>0</v>
      </c>
      <c r="L161" s="6"/>
      <c r="M161" s="6">
        <v>480</v>
      </c>
      <c r="N161" s="6"/>
    </row>
    <row r="162" spans="2:14">
      <c r="B162" s="5"/>
    </row>
    <row r="163" spans="2:14" ht="13">
      <c r="B163" s="3" t="s">
        <v>185</v>
      </c>
      <c r="C163" s="6"/>
      <c r="D163" s="6"/>
      <c r="E163" s="6"/>
      <c r="F163" s="6"/>
      <c r="G163" s="6"/>
      <c r="H163" s="6"/>
      <c r="I163" s="6"/>
      <c r="J163" s="6"/>
      <c r="K163" s="6"/>
      <c r="L163" s="6"/>
      <c r="M163" s="6"/>
      <c r="N163" s="6"/>
    </row>
    <row r="164" spans="2:14">
      <c r="B164" s="5" t="s">
        <v>186</v>
      </c>
      <c r="C164" s="6">
        <v>200</v>
      </c>
      <c r="D164" s="6"/>
      <c r="E164" s="6">
        <v>1270</v>
      </c>
      <c r="F164" s="6">
        <v>1440</v>
      </c>
      <c r="G164" s="6">
        <v>380</v>
      </c>
      <c r="H164" s="6"/>
      <c r="I164" s="6">
        <v>130</v>
      </c>
      <c r="J164" s="6"/>
      <c r="K164" s="6">
        <v>0</v>
      </c>
      <c r="L164" s="6"/>
      <c r="M164" s="6">
        <v>3420</v>
      </c>
      <c r="N164" s="6"/>
    </row>
    <row r="165" spans="2:14">
      <c r="B165" s="5" t="s">
        <v>187</v>
      </c>
      <c r="C165" s="6">
        <v>10</v>
      </c>
      <c r="D165" s="6"/>
      <c r="E165" s="6">
        <v>270</v>
      </c>
      <c r="F165" s="6">
        <v>910</v>
      </c>
      <c r="G165" s="6">
        <v>840</v>
      </c>
      <c r="H165" s="6"/>
      <c r="I165" s="6">
        <v>3460</v>
      </c>
      <c r="J165" s="6"/>
      <c r="K165" s="6">
        <v>0</v>
      </c>
      <c r="L165" s="6"/>
      <c r="M165" s="6">
        <v>5490</v>
      </c>
      <c r="N165" s="6"/>
    </row>
    <row r="166" spans="2:14">
      <c r="B166" s="5" t="s">
        <v>188</v>
      </c>
      <c r="C166" s="6">
        <v>10</v>
      </c>
      <c r="D166" s="6"/>
      <c r="E166" s="6">
        <v>120</v>
      </c>
      <c r="F166" s="6">
        <v>920</v>
      </c>
      <c r="G166" s="6">
        <v>2420</v>
      </c>
      <c r="H166" s="6"/>
      <c r="I166" s="6">
        <v>1050</v>
      </c>
      <c r="J166" s="6"/>
      <c r="K166" s="6">
        <v>0</v>
      </c>
      <c r="L166" s="6"/>
      <c r="M166" s="6">
        <v>4520</v>
      </c>
      <c r="N166" s="6"/>
    </row>
    <row r="167" spans="2:14">
      <c r="B167" s="5" t="s">
        <v>189</v>
      </c>
      <c r="C167" s="6">
        <v>10</v>
      </c>
      <c r="D167" s="6"/>
      <c r="E167" s="6">
        <v>150</v>
      </c>
      <c r="F167" s="6">
        <v>520</v>
      </c>
      <c r="G167" s="6">
        <v>230</v>
      </c>
      <c r="H167" s="6"/>
      <c r="I167" s="6">
        <v>270</v>
      </c>
      <c r="J167" s="6"/>
      <c r="K167" s="6">
        <v>0</v>
      </c>
      <c r="L167" s="6"/>
      <c r="M167" s="6">
        <v>1180</v>
      </c>
      <c r="N167" s="6"/>
    </row>
    <row r="168" spans="2:14">
      <c r="B168" s="5" t="s">
        <v>190</v>
      </c>
      <c r="C168" s="6" t="s">
        <v>40</v>
      </c>
      <c r="D168" s="6"/>
      <c r="E168" s="6">
        <v>20</v>
      </c>
      <c r="F168" s="6">
        <v>90</v>
      </c>
      <c r="G168" s="6">
        <v>50</v>
      </c>
      <c r="H168" s="6"/>
      <c r="I168" s="6">
        <v>40</v>
      </c>
      <c r="J168" s="6"/>
      <c r="K168" s="6">
        <v>0</v>
      </c>
      <c r="L168" s="6"/>
      <c r="M168" s="6">
        <v>200</v>
      </c>
      <c r="N168" s="6"/>
    </row>
    <row r="169" spans="2:14">
      <c r="B169" s="5"/>
    </row>
    <row r="170" spans="2:14" ht="13">
      <c r="B170" s="3" t="s">
        <v>191</v>
      </c>
      <c r="C170" s="6"/>
      <c r="D170" s="6"/>
      <c r="E170" s="6"/>
      <c r="F170" s="6"/>
      <c r="G170" s="6"/>
      <c r="H170" s="6"/>
      <c r="I170" s="6"/>
      <c r="J170" s="6"/>
      <c r="K170" s="6"/>
      <c r="L170" s="6"/>
      <c r="M170" s="6"/>
      <c r="N170" s="6"/>
    </row>
    <row r="171" spans="2:14">
      <c r="B171" s="5" t="s">
        <v>191</v>
      </c>
      <c r="C171" s="6">
        <v>80</v>
      </c>
      <c r="D171" s="6"/>
      <c r="E171" s="6">
        <v>900</v>
      </c>
      <c r="F171" s="6">
        <v>2220</v>
      </c>
      <c r="G171" s="6">
        <v>730</v>
      </c>
      <c r="H171" s="6"/>
      <c r="I171" s="6">
        <v>1040</v>
      </c>
      <c r="J171" s="6"/>
      <c r="K171" s="6">
        <v>0</v>
      </c>
      <c r="L171" s="6"/>
      <c r="M171" s="6">
        <v>4960</v>
      </c>
      <c r="N171" s="6"/>
    </row>
    <row r="172" spans="2:14">
      <c r="B172" s="5"/>
    </row>
    <row r="173" spans="2:14" ht="13">
      <c r="B173" s="3" t="s">
        <v>192</v>
      </c>
      <c r="C173" s="6"/>
      <c r="D173" s="6"/>
      <c r="E173" s="6"/>
      <c r="F173" s="6"/>
      <c r="G173" s="6"/>
      <c r="H173" s="6"/>
      <c r="I173" s="6"/>
      <c r="J173" s="6"/>
      <c r="K173" s="6"/>
      <c r="L173" s="6"/>
      <c r="M173" s="6"/>
      <c r="N173" s="6"/>
    </row>
    <row r="174" spans="2:14">
      <c r="B174" s="5" t="s">
        <v>192</v>
      </c>
      <c r="C174" s="6">
        <v>30</v>
      </c>
      <c r="D174" s="6"/>
      <c r="E174" s="6">
        <v>120</v>
      </c>
      <c r="F174" s="6">
        <v>200</v>
      </c>
      <c r="G174" s="6">
        <v>40</v>
      </c>
      <c r="H174" s="6"/>
      <c r="I174" s="6">
        <v>10</v>
      </c>
      <c r="J174" s="6"/>
      <c r="K174" s="6">
        <v>0</v>
      </c>
      <c r="L174" s="6"/>
      <c r="M174" s="6">
        <v>390</v>
      </c>
      <c r="N174" s="6"/>
    </row>
    <row r="175" spans="2:14">
      <c r="B175" s="5"/>
    </row>
    <row r="176" spans="2:14" ht="13">
      <c r="B176" s="3" t="s">
        <v>193</v>
      </c>
      <c r="C176" s="6"/>
      <c r="D176" s="6"/>
      <c r="E176" s="6"/>
      <c r="F176" s="6"/>
      <c r="G176" s="6"/>
      <c r="H176" s="6"/>
      <c r="I176" s="6"/>
      <c r="J176" s="6"/>
      <c r="K176" s="6"/>
      <c r="L176" s="6"/>
      <c r="M176" s="6"/>
      <c r="N176" s="6"/>
    </row>
    <row r="177" spans="2:14">
      <c r="B177" s="5" t="s">
        <v>193</v>
      </c>
      <c r="C177" s="6" t="s">
        <v>40</v>
      </c>
      <c r="D177" s="6"/>
      <c r="E177" s="6">
        <v>10</v>
      </c>
      <c r="F177" s="6">
        <v>20</v>
      </c>
      <c r="G177" s="6">
        <v>20</v>
      </c>
      <c r="H177" s="6"/>
      <c r="I177" s="6" t="s">
        <v>40</v>
      </c>
      <c r="J177" s="6"/>
      <c r="K177" s="6">
        <v>0</v>
      </c>
      <c r="L177" s="6"/>
      <c r="M177" s="6">
        <v>50</v>
      </c>
      <c r="N177" s="6"/>
    </row>
    <row r="178" spans="2:14">
      <c r="B178" s="5"/>
    </row>
    <row r="179" spans="2:14" ht="13">
      <c r="B179" s="3" t="s">
        <v>194</v>
      </c>
      <c r="C179" s="6"/>
      <c r="D179" s="6"/>
      <c r="E179" s="6"/>
      <c r="F179" s="6"/>
      <c r="G179" s="6"/>
      <c r="H179" s="6"/>
      <c r="I179" s="6"/>
      <c r="J179" s="6"/>
      <c r="K179" s="6"/>
      <c r="L179" s="6"/>
      <c r="M179" s="6"/>
      <c r="N179" s="6"/>
    </row>
    <row r="180" spans="2:14">
      <c r="B180" s="5" t="s">
        <v>194</v>
      </c>
      <c r="C180" s="6">
        <v>10</v>
      </c>
      <c r="D180" s="6"/>
      <c r="E180" s="6">
        <v>10</v>
      </c>
      <c r="F180" s="6">
        <v>10</v>
      </c>
      <c r="G180" s="6">
        <v>10</v>
      </c>
      <c r="H180" s="6"/>
      <c r="I180" s="6" t="s">
        <v>40</v>
      </c>
      <c r="J180" s="6"/>
      <c r="K180" s="6">
        <v>0</v>
      </c>
      <c r="L180" s="6"/>
      <c r="M180" s="6">
        <v>40</v>
      </c>
      <c r="N180" s="6"/>
    </row>
    <row r="181" spans="2:14">
      <c r="B181" s="5"/>
    </row>
    <row r="182" spans="2:14" ht="13">
      <c r="B182" s="3" t="s">
        <v>195</v>
      </c>
      <c r="C182" s="6"/>
      <c r="D182" s="6"/>
      <c r="E182" s="6"/>
      <c r="F182" s="6"/>
      <c r="G182" s="6"/>
      <c r="H182" s="6"/>
      <c r="I182" s="6"/>
      <c r="J182" s="6"/>
      <c r="K182" s="6"/>
      <c r="L182" s="6"/>
      <c r="M182" s="6"/>
      <c r="N182" s="6"/>
    </row>
    <row r="183" spans="2:14">
      <c r="B183" s="5" t="s">
        <v>196</v>
      </c>
      <c r="C183" s="6">
        <v>10</v>
      </c>
      <c r="D183" s="6"/>
      <c r="E183" s="6">
        <v>60</v>
      </c>
      <c r="F183" s="6">
        <v>130</v>
      </c>
      <c r="G183" s="6">
        <v>40</v>
      </c>
      <c r="H183" s="6"/>
      <c r="I183" s="6">
        <v>10</v>
      </c>
      <c r="J183" s="6"/>
      <c r="K183" s="6">
        <v>0</v>
      </c>
      <c r="L183" s="6"/>
      <c r="M183" s="6">
        <v>240</v>
      </c>
      <c r="N183" s="6"/>
    </row>
    <row r="184" spans="2:14">
      <c r="B184" s="5"/>
    </row>
    <row r="185" spans="2:14" ht="13">
      <c r="B185" s="3" t="s">
        <v>197</v>
      </c>
      <c r="C185" s="6"/>
      <c r="D185" s="6"/>
      <c r="E185" s="6"/>
      <c r="F185" s="6"/>
      <c r="G185" s="6"/>
      <c r="H185" s="6"/>
      <c r="I185" s="6"/>
      <c r="J185" s="6"/>
      <c r="K185" s="6"/>
      <c r="L185" s="6"/>
      <c r="M185" s="6"/>
      <c r="N185" s="6"/>
    </row>
    <row r="186" spans="2:14">
      <c r="B186" s="5" t="s">
        <v>198</v>
      </c>
      <c r="C186" s="6">
        <v>170</v>
      </c>
      <c r="D186" s="6"/>
      <c r="E186" s="6">
        <v>990</v>
      </c>
      <c r="F186" s="6">
        <v>2400</v>
      </c>
      <c r="G186" s="6">
        <v>950</v>
      </c>
      <c r="H186" s="6"/>
      <c r="I186" s="6">
        <v>880</v>
      </c>
      <c r="J186" s="6"/>
      <c r="K186" s="6">
        <v>0</v>
      </c>
      <c r="L186" s="6"/>
      <c r="M186" s="6">
        <v>5390</v>
      </c>
      <c r="N186" s="6"/>
    </row>
    <row r="187" spans="2:14">
      <c r="B187" s="5" t="s">
        <v>199</v>
      </c>
      <c r="C187" s="6" t="s">
        <v>40</v>
      </c>
      <c r="D187" s="6"/>
      <c r="E187" s="6">
        <v>20</v>
      </c>
      <c r="F187" s="6">
        <v>20</v>
      </c>
      <c r="G187" s="6">
        <v>10</v>
      </c>
      <c r="H187" s="6"/>
      <c r="I187" s="6">
        <v>10</v>
      </c>
      <c r="J187" s="6"/>
      <c r="K187" s="6">
        <v>0</v>
      </c>
      <c r="L187" s="6"/>
      <c r="M187" s="6">
        <v>70</v>
      </c>
      <c r="N187" s="6"/>
    </row>
    <row r="188" spans="2:14">
      <c r="B188" s="5"/>
    </row>
    <row r="189" spans="2:14" ht="13">
      <c r="B189" s="3" t="s">
        <v>200</v>
      </c>
      <c r="C189" s="6"/>
      <c r="D189" s="6"/>
      <c r="E189" s="6"/>
      <c r="F189" s="6"/>
      <c r="G189" s="6"/>
      <c r="H189" s="6"/>
      <c r="I189" s="6"/>
      <c r="J189" s="6"/>
      <c r="K189" s="6"/>
      <c r="L189" s="6"/>
      <c r="M189" s="6"/>
      <c r="N189" s="6"/>
    </row>
    <row r="190" spans="2:14">
      <c r="B190" s="5" t="s">
        <v>201</v>
      </c>
      <c r="C190" s="6">
        <v>230</v>
      </c>
      <c r="D190" s="6"/>
      <c r="E190" s="6">
        <v>2650</v>
      </c>
      <c r="F190" s="6">
        <v>9470</v>
      </c>
      <c r="G190" s="6">
        <v>43950</v>
      </c>
      <c r="H190" s="6"/>
      <c r="I190" s="6">
        <v>25100</v>
      </c>
      <c r="J190" s="6"/>
      <c r="K190" s="6">
        <v>0</v>
      </c>
      <c r="L190" s="6"/>
      <c r="M190" s="6">
        <v>81420</v>
      </c>
      <c r="N190" s="6"/>
    </row>
    <row r="191" spans="2:14">
      <c r="B191" s="5" t="s">
        <v>202</v>
      </c>
      <c r="C191" s="6">
        <v>40</v>
      </c>
      <c r="D191" s="6"/>
      <c r="E191" s="6">
        <v>500</v>
      </c>
      <c r="F191" s="6">
        <v>1220</v>
      </c>
      <c r="G191" s="6">
        <v>420</v>
      </c>
      <c r="H191" s="6"/>
      <c r="I191" s="6">
        <v>250</v>
      </c>
      <c r="J191" s="6"/>
      <c r="K191" s="6">
        <v>0</v>
      </c>
      <c r="L191" s="6"/>
      <c r="M191" s="6">
        <v>2420</v>
      </c>
      <c r="N191" s="6"/>
    </row>
    <row r="192" spans="2:14">
      <c r="B192" s="5"/>
    </row>
    <row r="193" spans="2:14" ht="13">
      <c r="B193" s="3" t="s">
        <v>7</v>
      </c>
      <c r="C193" s="6">
        <v>7050</v>
      </c>
      <c r="D193" s="6"/>
      <c r="E193" s="6">
        <v>60180</v>
      </c>
      <c r="F193" s="6">
        <v>123950</v>
      </c>
      <c r="G193" s="6">
        <v>119450</v>
      </c>
      <c r="H193" s="6"/>
      <c r="I193" s="6">
        <v>126600</v>
      </c>
      <c r="J193" s="6"/>
      <c r="K193" s="6">
        <v>15600</v>
      </c>
      <c r="L193" s="6"/>
      <c r="M193" s="6">
        <v>452830</v>
      </c>
      <c r="N193" s="6"/>
    </row>
    <row r="194" spans="2:14">
      <c r="C194" s="6"/>
      <c r="D194" s="6"/>
      <c r="E194" s="6"/>
      <c r="F194" s="6"/>
      <c r="G194" s="6"/>
      <c r="H194" s="6"/>
      <c r="I194" s="6"/>
      <c r="J194" s="6"/>
      <c r="K194" s="6"/>
      <c r="L194" s="6"/>
      <c r="M194" s="6"/>
      <c r="N194" s="6"/>
    </row>
    <row r="195" spans="2:14" ht="13">
      <c r="B195" s="9"/>
      <c r="C195" s="9"/>
      <c r="D195" s="9"/>
      <c r="E195" s="9"/>
      <c r="F195" s="9"/>
      <c r="G195" s="9"/>
      <c r="H195" s="9"/>
      <c r="I195" s="9"/>
      <c r="J195" s="9"/>
      <c r="K195" s="9"/>
      <c r="L195" s="9"/>
      <c r="M195" s="13" t="s">
        <v>17</v>
      </c>
    </row>
    <row r="196" spans="2:14" ht="12.5" customHeight="1">
      <c r="B196" s="2848" t="s">
        <v>18</v>
      </c>
      <c r="C196" s="2846"/>
      <c r="D196" s="2846"/>
      <c r="E196" s="2846"/>
      <c r="F196" s="2846"/>
      <c r="G196" s="2846"/>
      <c r="H196" s="2846"/>
      <c r="I196" s="2846"/>
      <c r="J196" s="2846"/>
      <c r="K196" s="2846"/>
      <c r="L196" s="2846"/>
      <c r="M196" s="2846"/>
    </row>
    <row r="197" spans="2:14" ht="13.5" customHeight="1">
      <c r="B197" s="2848" t="s">
        <v>19</v>
      </c>
      <c r="C197" s="2846"/>
      <c r="D197" s="2846"/>
      <c r="E197" s="2846"/>
      <c r="F197" s="2846"/>
      <c r="G197" s="2846"/>
      <c r="H197" s="2846"/>
      <c r="I197" s="2846"/>
      <c r="J197" s="2846"/>
      <c r="K197" s="2846"/>
      <c r="L197" s="2846"/>
      <c r="M197" s="2846"/>
    </row>
    <row r="198" spans="2:14" ht="12.5" customHeight="1">
      <c r="B198" s="2848" t="s">
        <v>20</v>
      </c>
      <c r="C198" s="2846"/>
      <c r="D198" s="2846"/>
      <c r="E198" s="2846"/>
      <c r="F198" s="2846"/>
      <c r="G198" s="2846"/>
      <c r="H198" s="2846"/>
      <c r="I198" s="2846"/>
      <c r="J198" s="2846"/>
      <c r="K198" s="2846"/>
      <c r="L198" s="2846"/>
      <c r="M198" s="2846"/>
    </row>
    <row r="199" spans="2:14" ht="12.5" customHeight="1">
      <c r="B199" s="2848" t="s">
        <v>561</v>
      </c>
      <c r="C199" s="2846"/>
      <c r="D199" s="2846"/>
      <c r="E199" s="2846"/>
      <c r="F199" s="2846"/>
      <c r="G199" s="2846"/>
      <c r="H199" s="2846"/>
      <c r="I199" s="2846"/>
      <c r="J199" s="2846"/>
      <c r="K199" s="2846"/>
      <c r="L199" s="2846"/>
      <c r="M199" s="2846"/>
    </row>
    <row r="200" spans="2:14" ht="12.5" customHeight="1">
      <c r="B200" s="2848" t="s">
        <v>574</v>
      </c>
      <c r="C200" s="2846"/>
      <c r="D200" s="2846"/>
      <c r="E200" s="2846"/>
      <c r="F200" s="2846"/>
      <c r="G200" s="2846"/>
      <c r="H200" s="2846"/>
      <c r="I200" s="2846"/>
      <c r="J200" s="2846"/>
      <c r="K200" s="2846"/>
      <c r="L200" s="2846"/>
      <c r="M200" s="2846"/>
    </row>
    <row r="201" spans="2:14">
      <c r="B201" s="2848" t="s">
        <v>773</v>
      </c>
      <c r="C201" s="2846"/>
      <c r="D201" s="2846"/>
      <c r="E201" s="2846"/>
      <c r="F201" s="2846"/>
      <c r="G201" s="2846"/>
      <c r="H201" s="2846"/>
      <c r="I201" s="2846"/>
      <c r="J201" s="2846"/>
      <c r="K201" s="2846"/>
      <c r="L201" s="2846"/>
      <c r="M201" s="2846"/>
    </row>
  </sheetData>
  <mergeCells count="6">
    <mergeCell ref="B201:M201"/>
    <mergeCell ref="B196:M196"/>
    <mergeCell ref="B197:M197"/>
    <mergeCell ref="B198:M198"/>
    <mergeCell ref="B199:M199"/>
    <mergeCell ref="B200:M200"/>
  </mergeCells>
  <pageMargins left="0.7" right="0.7" top="0.75" bottom="0.75" header="0.3" footer="0.3"/>
  <pageSetup paperSize="9" scale="72" fitToHeight="0"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3"/>
  <sheetViews>
    <sheetView zoomScale="75" zoomScaleNormal="75" workbookViewId="0">
      <pane xSplit="2" ySplit="6" topLeftCell="C7" activePane="bottomRight" state="frozen"/>
      <selection pane="topRight"/>
      <selection pane="bottomLeft"/>
      <selection pane="bottomRight"/>
    </sheetView>
  </sheetViews>
  <sheetFormatPr defaultColWidth="10.90625" defaultRowHeight="12.5"/>
  <cols>
    <col min="1" max="1" width="10.90625" style="2804" hidden="1" customWidth="1"/>
    <col min="2" max="2" width="70.7265625" customWidth="1"/>
    <col min="3" max="4" width="13.7265625" customWidth="1"/>
    <col min="5" max="5" width="2.7265625" customWidth="1"/>
    <col min="6" max="7" width="13.7265625" customWidth="1"/>
    <col min="8" max="8" width="2.7265625" customWidth="1"/>
    <col min="9" max="10" width="13.7265625" customWidth="1"/>
    <col min="11" max="11" width="2.7265625" customWidth="1"/>
    <col min="12" max="13" width="13.7265625" customWidth="1"/>
    <col min="14" max="14" width="2.7265625" customWidth="1"/>
    <col min="15" max="16" width="13.7265625" customWidth="1"/>
    <col min="17" max="17" width="2.7265625" customWidth="1"/>
    <col min="18" max="19" width="13.7265625" customWidth="1"/>
    <col min="20" max="20" width="2.7265625" customWidth="1"/>
    <col min="21" max="22" width="13.7265625" customWidth="1"/>
  </cols>
  <sheetData>
    <row r="1" spans="2:22">
      <c r="B1" s="2" t="str">
        <f>HYPERLINK("#'Contents'!A1", "Back to contents")</f>
        <v>Back to contents</v>
      </c>
    </row>
    <row r="2" spans="2:22" ht="22.5">
      <c r="B2" s="11" t="s">
        <v>674</v>
      </c>
    </row>
    <row r="3" spans="2:22" ht="13">
      <c r="B3" s="12" t="s">
        <v>7</v>
      </c>
    </row>
    <row r="4" spans="2:22" ht="13">
      <c r="B4" s="10"/>
      <c r="C4" s="10"/>
      <c r="D4" s="10"/>
      <c r="E4" s="10"/>
      <c r="F4" s="10"/>
      <c r="G4" s="10"/>
      <c r="H4" s="10"/>
      <c r="I4" s="10"/>
      <c r="J4" s="10"/>
      <c r="K4" s="10"/>
      <c r="L4" s="10"/>
      <c r="M4" s="10"/>
      <c r="N4" s="10"/>
      <c r="O4" s="10"/>
      <c r="P4" s="10"/>
      <c r="Q4" s="10"/>
      <c r="R4" s="10"/>
      <c r="S4" s="10"/>
      <c r="T4" s="10"/>
      <c r="U4" s="14" t="s">
        <v>15</v>
      </c>
    </row>
    <row r="5" spans="2:22" ht="30" customHeight="1">
      <c r="C5" s="2849" t="s">
        <v>8</v>
      </c>
      <c r="D5" s="2849"/>
      <c r="F5" s="2849" t="s">
        <v>9</v>
      </c>
      <c r="G5" s="2849"/>
      <c r="I5" s="2849" t="s">
        <v>10</v>
      </c>
      <c r="J5" s="2849"/>
      <c r="L5" s="2849" t="s">
        <v>11</v>
      </c>
      <c r="M5" s="2849"/>
      <c r="O5" s="2849" t="s">
        <v>12</v>
      </c>
      <c r="P5" s="2849"/>
      <c r="R5" s="2849" t="s">
        <v>13</v>
      </c>
      <c r="S5" s="2849"/>
      <c r="U5" s="2849" t="s">
        <v>7</v>
      </c>
    </row>
    <row r="6" spans="2:22" ht="15" customHeight="1">
      <c r="B6" s="16" t="s">
        <v>50</v>
      </c>
      <c r="C6" s="15" t="s">
        <v>5</v>
      </c>
      <c r="D6" s="15" t="s">
        <v>6</v>
      </c>
      <c r="E6" s="15"/>
      <c r="F6" s="15" t="s">
        <v>5</v>
      </c>
      <c r="G6" s="15" t="s">
        <v>6</v>
      </c>
      <c r="H6" s="15"/>
      <c r="I6" s="15" t="s">
        <v>5</v>
      </c>
      <c r="J6" s="15" t="s">
        <v>6</v>
      </c>
      <c r="K6" s="15"/>
      <c r="L6" s="15" t="s">
        <v>5</v>
      </c>
      <c r="M6" s="15" t="s">
        <v>6</v>
      </c>
      <c r="N6" s="15"/>
      <c r="O6" s="15" t="s">
        <v>5</v>
      </c>
      <c r="P6" s="15" t="s">
        <v>6</v>
      </c>
      <c r="Q6" s="15"/>
      <c r="R6" s="15" t="s">
        <v>5</v>
      </c>
      <c r="S6" s="15" t="s">
        <v>6</v>
      </c>
      <c r="T6" s="15"/>
      <c r="U6" s="15" t="s">
        <v>7</v>
      </c>
      <c r="V6" s="15"/>
    </row>
    <row r="8" spans="2:22" ht="13">
      <c r="B8" s="12" t="s">
        <v>16</v>
      </c>
    </row>
    <row r="10" spans="2:22" ht="13">
      <c r="B10" s="3" t="s">
        <v>81</v>
      </c>
      <c r="C10" s="6"/>
      <c r="D10" s="6"/>
      <c r="E10" s="6"/>
      <c r="F10" s="6"/>
      <c r="G10" s="6"/>
      <c r="H10" s="6"/>
      <c r="I10" s="6"/>
      <c r="J10" s="6"/>
      <c r="K10" s="6"/>
      <c r="L10" s="6"/>
      <c r="M10" s="6"/>
      <c r="N10" s="6"/>
      <c r="O10" s="6"/>
      <c r="P10" s="6"/>
      <c r="Q10" s="6"/>
      <c r="R10" s="6"/>
      <c r="S10" s="6"/>
      <c r="T10" s="6"/>
      <c r="U10" s="6"/>
      <c r="V10" s="6"/>
    </row>
    <row r="11" spans="2:22">
      <c r="B11" s="5" t="s">
        <v>82</v>
      </c>
      <c r="C11" s="6" t="s">
        <v>40</v>
      </c>
      <c r="D11" s="6" t="s">
        <v>40</v>
      </c>
      <c r="E11" s="6"/>
      <c r="F11" s="6">
        <v>10</v>
      </c>
      <c r="G11" s="6">
        <v>10</v>
      </c>
      <c r="H11" s="6"/>
      <c r="I11" s="6">
        <v>10</v>
      </c>
      <c r="J11" s="6">
        <v>10</v>
      </c>
      <c r="K11" s="6"/>
      <c r="L11" s="6" t="s">
        <v>40</v>
      </c>
      <c r="M11" s="6" t="s">
        <v>40</v>
      </c>
      <c r="N11" s="6"/>
      <c r="O11" s="6">
        <v>0</v>
      </c>
      <c r="P11" s="6">
        <v>0</v>
      </c>
      <c r="Q11" s="6"/>
      <c r="R11" s="6">
        <v>0</v>
      </c>
      <c r="S11" s="6">
        <v>0</v>
      </c>
      <c r="T11" s="6"/>
      <c r="U11" s="6">
        <v>50</v>
      </c>
      <c r="V11" s="6"/>
    </row>
    <row r="12" spans="2:22">
      <c r="B12" s="5" t="s">
        <v>83</v>
      </c>
      <c r="C12" s="6">
        <v>30</v>
      </c>
      <c r="D12" s="6">
        <v>50</v>
      </c>
      <c r="E12" s="6"/>
      <c r="F12" s="6">
        <v>1140</v>
      </c>
      <c r="G12" s="6">
        <v>1740</v>
      </c>
      <c r="H12" s="6"/>
      <c r="I12" s="6">
        <v>330</v>
      </c>
      <c r="J12" s="6">
        <v>650</v>
      </c>
      <c r="K12" s="6"/>
      <c r="L12" s="6">
        <v>380</v>
      </c>
      <c r="M12" s="6">
        <v>980</v>
      </c>
      <c r="N12" s="6"/>
      <c r="O12" s="6">
        <v>390</v>
      </c>
      <c r="P12" s="6">
        <v>1070</v>
      </c>
      <c r="Q12" s="6"/>
      <c r="R12" s="6">
        <v>0</v>
      </c>
      <c r="S12" s="6">
        <v>0</v>
      </c>
      <c r="T12" s="6"/>
      <c r="U12" s="6">
        <v>6750</v>
      </c>
      <c r="V12" s="6"/>
    </row>
    <row r="13" spans="2:22">
      <c r="B13" s="5" t="s">
        <v>84</v>
      </c>
      <c r="C13" s="6" t="s">
        <v>40</v>
      </c>
      <c r="D13" s="6" t="s">
        <v>40</v>
      </c>
      <c r="E13" s="6"/>
      <c r="F13" s="6">
        <v>10</v>
      </c>
      <c r="G13" s="6">
        <v>10</v>
      </c>
      <c r="H13" s="6"/>
      <c r="I13" s="6">
        <v>0</v>
      </c>
      <c r="J13" s="6" t="s">
        <v>40</v>
      </c>
      <c r="K13" s="6"/>
      <c r="L13" s="6">
        <v>0</v>
      </c>
      <c r="M13" s="6" t="s">
        <v>40</v>
      </c>
      <c r="N13" s="6"/>
      <c r="O13" s="6">
        <v>0</v>
      </c>
      <c r="P13" s="6" t="s">
        <v>40</v>
      </c>
      <c r="Q13" s="6"/>
      <c r="R13" s="6">
        <v>0</v>
      </c>
      <c r="S13" s="6">
        <v>0</v>
      </c>
      <c r="T13" s="6"/>
      <c r="U13" s="6">
        <v>30</v>
      </c>
      <c r="V13" s="6"/>
    </row>
    <row r="14" spans="2:22">
      <c r="B14" s="5" t="s">
        <v>85</v>
      </c>
      <c r="C14" s="6">
        <v>90</v>
      </c>
      <c r="D14" s="6">
        <v>120</v>
      </c>
      <c r="E14" s="6"/>
      <c r="F14" s="6">
        <v>560</v>
      </c>
      <c r="G14" s="6">
        <v>1120</v>
      </c>
      <c r="H14" s="6"/>
      <c r="I14" s="6">
        <v>100</v>
      </c>
      <c r="J14" s="6">
        <v>150</v>
      </c>
      <c r="K14" s="6"/>
      <c r="L14" s="6">
        <v>120</v>
      </c>
      <c r="M14" s="6">
        <v>210</v>
      </c>
      <c r="N14" s="6"/>
      <c r="O14" s="6">
        <v>30</v>
      </c>
      <c r="P14" s="6">
        <v>40</v>
      </c>
      <c r="Q14" s="6"/>
      <c r="R14" s="6">
        <v>0</v>
      </c>
      <c r="S14" s="6">
        <v>0</v>
      </c>
      <c r="T14" s="6"/>
      <c r="U14" s="6">
        <v>2530</v>
      </c>
      <c r="V14" s="6"/>
    </row>
    <row r="15" spans="2:22">
      <c r="B15" s="5" t="s">
        <v>86</v>
      </c>
      <c r="C15" s="6">
        <v>10</v>
      </c>
      <c r="D15" s="6">
        <v>10</v>
      </c>
      <c r="E15" s="6"/>
      <c r="F15" s="6">
        <v>100</v>
      </c>
      <c r="G15" s="6">
        <v>80</v>
      </c>
      <c r="H15" s="6"/>
      <c r="I15" s="6">
        <v>120</v>
      </c>
      <c r="J15" s="6">
        <v>80</v>
      </c>
      <c r="K15" s="6"/>
      <c r="L15" s="6">
        <v>30</v>
      </c>
      <c r="M15" s="6">
        <v>40</v>
      </c>
      <c r="N15" s="6"/>
      <c r="O15" s="6">
        <v>10</v>
      </c>
      <c r="P15" s="6">
        <v>10</v>
      </c>
      <c r="Q15" s="6"/>
      <c r="R15" s="6">
        <v>10</v>
      </c>
      <c r="S15" s="6" t="s">
        <v>40</v>
      </c>
      <c r="T15" s="6"/>
      <c r="U15" s="6">
        <v>490</v>
      </c>
      <c r="V15" s="6"/>
    </row>
    <row r="16" spans="2:22">
      <c r="B16" s="5"/>
    </row>
    <row r="17" spans="2:22" ht="13">
      <c r="B17" s="3" t="s">
        <v>87</v>
      </c>
      <c r="C17" s="6"/>
      <c r="D17" s="6"/>
      <c r="E17" s="6"/>
      <c r="F17" s="6"/>
      <c r="G17" s="6"/>
      <c r="H17" s="6"/>
      <c r="I17" s="6"/>
      <c r="J17" s="6"/>
      <c r="K17" s="6"/>
      <c r="L17" s="6"/>
      <c r="M17" s="6"/>
      <c r="N17" s="6"/>
      <c r="O17" s="6"/>
      <c r="P17" s="6"/>
      <c r="Q17" s="6"/>
      <c r="R17" s="6"/>
      <c r="S17" s="6"/>
      <c r="T17" s="6"/>
      <c r="U17" s="6"/>
      <c r="V17" s="6"/>
    </row>
    <row r="18" spans="2:22">
      <c r="B18" s="5" t="s">
        <v>88</v>
      </c>
      <c r="C18" s="6">
        <v>180</v>
      </c>
      <c r="D18" s="6">
        <v>150</v>
      </c>
      <c r="E18" s="6"/>
      <c r="F18" s="6">
        <v>1260</v>
      </c>
      <c r="G18" s="6">
        <v>1080</v>
      </c>
      <c r="H18" s="6"/>
      <c r="I18" s="6">
        <v>1100</v>
      </c>
      <c r="J18" s="6">
        <v>1080</v>
      </c>
      <c r="K18" s="6"/>
      <c r="L18" s="6">
        <v>150</v>
      </c>
      <c r="M18" s="6">
        <v>250</v>
      </c>
      <c r="N18" s="6"/>
      <c r="O18" s="6">
        <v>30</v>
      </c>
      <c r="P18" s="6">
        <v>50</v>
      </c>
      <c r="Q18" s="6"/>
      <c r="R18" s="6">
        <v>0</v>
      </c>
      <c r="S18" s="6">
        <v>0</v>
      </c>
      <c r="T18" s="6"/>
      <c r="U18" s="6">
        <v>5330</v>
      </c>
      <c r="V18" s="6"/>
    </row>
    <row r="19" spans="2:22">
      <c r="B19" s="5" t="s">
        <v>89</v>
      </c>
      <c r="C19" s="6">
        <v>10</v>
      </c>
      <c r="D19" s="6" t="s">
        <v>40</v>
      </c>
      <c r="E19" s="6"/>
      <c r="F19" s="6">
        <v>30</v>
      </c>
      <c r="G19" s="6">
        <v>30</v>
      </c>
      <c r="H19" s="6"/>
      <c r="I19" s="6">
        <v>250</v>
      </c>
      <c r="J19" s="6">
        <v>340</v>
      </c>
      <c r="K19" s="6"/>
      <c r="L19" s="6">
        <v>140</v>
      </c>
      <c r="M19" s="6">
        <v>210</v>
      </c>
      <c r="N19" s="6"/>
      <c r="O19" s="6">
        <v>10</v>
      </c>
      <c r="P19" s="6">
        <v>40</v>
      </c>
      <c r="Q19" s="6"/>
      <c r="R19" s="6">
        <v>0</v>
      </c>
      <c r="S19" s="6">
        <v>0</v>
      </c>
      <c r="T19" s="6"/>
      <c r="U19" s="6">
        <v>1060</v>
      </c>
      <c r="V19" s="6"/>
    </row>
    <row r="20" spans="2:22">
      <c r="B20" s="5" t="s">
        <v>90</v>
      </c>
      <c r="C20" s="6" t="s">
        <v>40</v>
      </c>
      <c r="D20" s="6" t="s">
        <v>40</v>
      </c>
      <c r="E20" s="6"/>
      <c r="F20" s="6">
        <v>40</v>
      </c>
      <c r="G20" s="6">
        <v>30</v>
      </c>
      <c r="H20" s="6"/>
      <c r="I20" s="6">
        <v>170</v>
      </c>
      <c r="J20" s="6">
        <v>140</v>
      </c>
      <c r="K20" s="6"/>
      <c r="L20" s="6">
        <v>150</v>
      </c>
      <c r="M20" s="6">
        <v>140</v>
      </c>
      <c r="N20" s="6"/>
      <c r="O20" s="6">
        <v>140</v>
      </c>
      <c r="P20" s="6">
        <v>290</v>
      </c>
      <c r="Q20" s="6"/>
      <c r="R20" s="6">
        <v>0</v>
      </c>
      <c r="S20" s="6">
        <v>0</v>
      </c>
      <c r="T20" s="6"/>
      <c r="U20" s="6">
        <v>1100</v>
      </c>
      <c r="V20" s="6"/>
    </row>
    <row r="21" spans="2:22">
      <c r="B21" s="5" t="s">
        <v>91</v>
      </c>
      <c r="C21" s="6">
        <v>10</v>
      </c>
      <c r="D21" s="6" t="s">
        <v>40</v>
      </c>
      <c r="E21" s="6"/>
      <c r="F21" s="6">
        <v>80</v>
      </c>
      <c r="G21" s="6">
        <v>70</v>
      </c>
      <c r="H21" s="6"/>
      <c r="I21" s="6">
        <v>380</v>
      </c>
      <c r="J21" s="6">
        <v>420</v>
      </c>
      <c r="K21" s="6"/>
      <c r="L21" s="6">
        <v>80</v>
      </c>
      <c r="M21" s="6">
        <v>130</v>
      </c>
      <c r="N21" s="6"/>
      <c r="O21" s="6">
        <v>240</v>
      </c>
      <c r="P21" s="6">
        <v>400</v>
      </c>
      <c r="Q21" s="6"/>
      <c r="R21" s="6">
        <v>0</v>
      </c>
      <c r="S21" s="6">
        <v>0</v>
      </c>
      <c r="T21" s="6"/>
      <c r="U21" s="6">
        <v>1810</v>
      </c>
      <c r="V21" s="6"/>
    </row>
    <row r="22" spans="2:22">
      <c r="B22" s="5" t="s">
        <v>92</v>
      </c>
      <c r="C22" s="6">
        <v>10</v>
      </c>
      <c r="D22" s="6" t="s">
        <v>40</v>
      </c>
      <c r="E22" s="6"/>
      <c r="F22" s="6">
        <v>370</v>
      </c>
      <c r="G22" s="6">
        <v>180</v>
      </c>
      <c r="H22" s="6"/>
      <c r="I22" s="6">
        <v>780</v>
      </c>
      <c r="J22" s="6">
        <v>460</v>
      </c>
      <c r="K22" s="6"/>
      <c r="L22" s="6">
        <v>100</v>
      </c>
      <c r="M22" s="6">
        <v>90</v>
      </c>
      <c r="N22" s="6"/>
      <c r="O22" s="6">
        <v>50</v>
      </c>
      <c r="P22" s="6">
        <v>50</v>
      </c>
      <c r="Q22" s="6"/>
      <c r="R22" s="6">
        <v>0</v>
      </c>
      <c r="S22" s="6">
        <v>0</v>
      </c>
      <c r="T22" s="6"/>
      <c r="U22" s="6">
        <v>2100</v>
      </c>
      <c r="V22" s="6"/>
    </row>
    <row r="23" spans="2:22">
      <c r="B23" s="5" t="s">
        <v>93</v>
      </c>
      <c r="C23" s="6">
        <v>20</v>
      </c>
      <c r="D23" s="6">
        <v>10</v>
      </c>
      <c r="E23" s="6"/>
      <c r="F23" s="6">
        <v>230</v>
      </c>
      <c r="G23" s="6">
        <v>110</v>
      </c>
      <c r="H23" s="6"/>
      <c r="I23" s="6">
        <v>280</v>
      </c>
      <c r="J23" s="6">
        <v>200</v>
      </c>
      <c r="K23" s="6"/>
      <c r="L23" s="6">
        <v>210</v>
      </c>
      <c r="M23" s="6">
        <v>270</v>
      </c>
      <c r="N23" s="6"/>
      <c r="O23" s="6">
        <v>80</v>
      </c>
      <c r="P23" s="6">
        <v>120</v>
      </c>
      <c r="Q23" s="6"/>
      <c r="R23" s="6">
        <v>0</v>
      </c>
      <c r="S23" s="6">
        <v>0</v>
      </c>
      <c r="T23" s="6"/>
      <c r="U23" s="6">
        <v>1520</v>
      </c>
      <c r="V23" s="6"/>
    </row>
    <row r="24" spans="2:22">
      <c r="B24" s="5" t="s">
        <v>94</v>
      </c>
      <c r="C24" s="6">
        <v>10</v>
      </c>
      <c r="D24" s="6">
        <v>10</v>
      </c>
      <c r="E24" s="6"/>
      <c r="F24" s="6">
        <v>60</v>
      </c>
      <c r="G24" s="6">
        <v>50</v>
      </c>
      <c r="H24" s="6"/>
      <c r="I24" s="6">
        <v>50</v>
      </c>
      <c r="J24" s="6">
        <v>70</v>
      </c>
      <c r="K24" s="6"/>
      <c r="L24" s="6" t="s">
        <v>40</v>
      </c>
      <c r="M24" s="6">
        <v>10</v>
      </c>
      <c r="N24" s="6"/>
      <c r="O24" s="6">
        <v>0</v>
      </c>
      <c r="P24" s="6" t="s">
        <v>40</v>
      </c>
      <c r="Q24" s="6"/>
      <c r="R24" s="6">
        <v>0</v>
      </c>
      <c r="S24" s="6">
        <v>0</v>
      </c>
      <c r="T24" s="6"/>
      <c r="U24" s="6">
        <v>260</v>
      </c>
      <c r="V24" s="6"/>
    </row>
    <row r="25" spans="2:22">
      <c r="B25" s="5"/>
    </row>
    <row r="26" spans="2:22" ht="13">
      <c r="B26" s="3" t="s">
        <v>95</v>
      </c>
      <c r="C26" s="6"/>
      <c r="D26" s="6"/>
      <c r="E26" s="6"/>
      <c r="F26" s="6"/>
      <c r="G26" s="6"/>
      <c r="H26" s="6"/>
      <c r="I26" s="6"/>
      <c r="J26" s="6"/>
      <c r="K26" s="6"/>
      <c r="L26" s="6"/>
      <c r="M26" s="6"/>
      <c r="N26" s="6"/>
      <c r="O26" s="6"/>
      <c r="P26" s="6"/>
      <c r="Q26" s="6"/>
      <c r="R26" s="6"/>
      <c r="S26" s="6"/>
      <c r="T26" s="6"/>
      <c r="U26" s="6"/>
      <c r="V26" s="6"/>
    </row>
    <row r="27" spans="2:22" ht="14.5">
      <c r="B27" s="2806" t="s">
        <v>676</v>
      </c>
      <c r="C27" s="6">
        <v>550</v>
      </c>
      <c r="D27" s="6">
        <v>420</v>
      </c>
      <c r="E27" s="6"/>
      <c r="F27" s="6">
        <v>1520</v>
      </c>
      <c r="G27" s="6">
        <v>1500</v>
      </c>
      <c r="H27" s="6"/>
      <c r="I27" s="6">
        <v>1750</v>
      </c>
      <c r="J27" s="6">
        <v>2270</v>
      </c>
      <c r="K27" s="6"/>
      <c r="L27" s="6">
        <v>350</v>
      </c>
      <c r="M27" s="6">
        <v>530</v>
      </c>
      <c r="N27" s="6"/>
      <c r="O27" s="6">
        <v>240</v>
      </c>
      <c r="P27" s="6">
        <v>320</v>
      </c>
      <c r="Q27" s="6"/>
      <c r="R27" s="6">
        <v>0</v>
      </c>
      <c r="S27" s="6">
        <v>0</v>
      </c>
      <c r="T27" s="6"/>
      <c r="U27" s="6">
        <v>9460</v>
      </c>
      <c r="V27" s="6"/>
    </row>
    <row r="28" spans="2:22">
      <c r="B28" s="5"/>
    </row>
    <row r="29" spans="2:22" ht="13">
      <c r="B29" s="3" t="s">
        <v>96</v>
      </c>
      <c r="C29" s="6"/>
      <c r="D29" s="6"/>
      <c r="E29" s="6"/>
      <c r="F29" s="6"/>
      <c r="G29" s="6"/>
      <c r="H29" s="6"/>
      <c r="I29" s="6"/>
      <c r="J29" s="6"/>
      <c r="K29" s="6"/>
      <c r="L29" s="6"/>
      <c r="M29" s="6"/>
      <c r="N29" s="6"/>
      <c r="O29" s="6"/>
      <c r="P29" s="6"/>
      <c r="Q29" s="6"/>
      <c r="R29" s="6"/>
      <c r="S29" s="6"/>
      <c r="T29" s="6"/>
      <c r="U29" s="6"/>
      <c r="V29" s="6"/>
    </row>
    <row r="30" spans="2:22">
      <c r="B30" s="5" t="s">
        <v>97</v>
      </c>
      <c r="C30" s="6">
        <v>20</v>
      </c>
      <c r="D30" s="6" t="s">
        <v>40</v>
      </c>
      <c r="E30" s="6"/>
      <c r="F30" s="6">
        <v>90</v>
      </c>
      <c r="G30" s="6">
        <v>110</v>
      </c>
      <c r="H30" s="6"/>
      <c r="I30" s="6">
        <v>210</v>
      </c>
      <c r="J30" s="6">
        <v>220</v>
      </c>
      <c r="K30" s="6"/>
      <c r="L30" s="6">
        <v>50</v>
      </c>
      <c r="M30" s="6">
        <v>60</v>
      </c>
      <c r="N30" s="6"/>
      <c r="O30" s="6">
        <v>20</v>
      </c>
      <c r="P30" s="6">
        <v>10</v>
      </c>
      <c r="Q30" s="6"/>
      <c r="R30" s="6">
        <v>0</v>
      </c>
      <c r="S30" s="6">
        <v>0</v>
      </c>
      <c r="T30" s="6"/>
      <c r="U30" s="6">
        <v>790</v>
      </c>
      <c r="V30" s="6"/>
    </row>
    <row r="31" spans="2:22">
      <c r="B31" s="5" t="s">
        <v>98</v>
      </c>
      <c r="C31" s="6">
        <v>10</v>
      </c>
      <c r="D31" s="6">
        <v>10</v>
      </c>
      <c r="E31" s="6"/>
      <c r="F31" s="6">
        <v>60</v>
      </c>
      <c r="G31" s="6">
        <v>40</v>
      </c>
      <c r="H31" s="6"/>
      <c r="I31" s="6">
        <v>40</v>
      </c>
      <c r="J31" s="6">
        <v>40</v>
      </c>
      <c r="K31" s="6"/>
      <c r="L31" s="6">
        <v>10</v>
      </c>
      <c r="M31" s="6">
        <v>10</v>
      </c>
      <c r="N31" s="6"/>
      <c r="O31" s="6" t="s">
        <v>40</v>
      </c>
      <c r="P31" s="6" t="s">
        <v>40</v>
      </c>
      <c r="Q31" s="6"/>
      <c r="R31" s="6">
        <v>0</v>
      </c>
      <c r="S31" s="6">
        <v>0</v>
      </c>
      <c r="T31" s="6"/>
      <c r="U31" s="6">
        <v>210</v>
      </c>
      <c r="V31" s="6"/>
    </row>
    <row r="32" spans="2:22">
      <c r="B32" s="5"/>
    </row>
    <row r="33" spans="2:22" ht="13">
      <c r="B33" s="3" t="s">
        <v>99</v>
      </c>
      <c r="C33" s="6"/>
      <c r="D33" s="6"/>
      <c r="E33" s="6"/>
      <c r="F33" s="6"/>
      <c r="G33" s="6"/>
      <c r="H33" s="6"/>
      <c r="I33" s="6"/>
      <c r="J33" s="6"/>
      <c r="K33" s="6"/>
      <c r="L33" s="6"/>
      <c r="M33" s="6"/>
      <c r="N33" s="6"/>
      <c r="O33" s="6"/>
      <c r="P33" s="6"/>
      <c r="Q33" s="6"/>
      <c r="R33" s="6"/>
      <c r="S33" s="6"/>
      <c r="T33" s="6"/>
      <c r="U33" s="6"/>
      <c r="V33" s="6"/>
    </row>
    <row r="34" spans="2:22">
      <c r="B34" s="5" t="s">
        <v>100</v>
      </c>
      <c r="C34" s="6" t="s">
        <v>40</v>
      </c>
      <c r="D34" s="6">
        <v>0</v>
      </c>
      <c r="E34" s="6"/>
      <c r="F34" s="6">
        <v>70</v>
      </c>
      <c r="G34" s="6">
        <v>50</v>
      </c>
      <c r="H34" s="6"/>
      <c r="I34" s="6">
        <v>40</v>
      </c>
      <c r="J34" s="6">
        <v>20</v>
      </c>
      <c r="K34" s="6"/>
      <c r="L34" s="6">
        <v>10</v>
      </c>
      <c r="M34" s="6">
        <v>10</v>
      </c>
      <c r="N34" s="6"/>
      <c r="O34" s="6">
        <v>10</v>
      </c>
      <c r="P34" s="6">
        <v>10</v>
      </c>
      <c r="Q34" s="6"/>
      <c r="R34" s="6">
        <v>0</v>
      </c>
      <c r="S34" s="6">
        <v>0</v>
      </c>
      <c r="T34" s="6"/>
      <c r="U34" s="6">
        <v>210</v>
      </c>
      <c r="V34" s="6"/>
    </row>
    <row r="35" spans="2:22">
      <c r="B35" s="5" t="s">
        <v>101</v>
      </c>
      <c r="C35" s="6">
        <v>10</v>
      </c>
      <c r="D35" s="6">
        <v>10</v>
      </c>
      <c r="E35" s="6"/>
      <c r="F35" s="6">
        <v>40</v>
      </c>
      <c r="G35" s="6">
        <v>30</v>
      </c>
      <c r="H35" s="6"/>
      <c r="I35" s="6">
        <v>40</v>
      </c>
      <c r="J35" s="6">
        <v>50</v>
      </c>
      <c r="K35" s="6"/>
      <c r="L35" s="6">
        <v>10</v>
      </c>
      <c r="M35" s="6">
        <v>10</v>
      </c>
      <c r="N35" s="6"/>
      <c r="O35" s="6" t="s">
        <v>40</v>
      </c>
      <c r="P35" s="6">
        <v>10</v>
      </c>
      <c r="Q35" s="6"/>
      <c r="R35" s="6">
        <v>0</v>
      </c>
      <c r="S35" s="6">
        <v>0</v>
      </c>
      <c r="T35" s="6"/>
      <c r="U35" s="6">
        <v>200</v>
      </c>
      <c r="V35" s="6"/>
    </row>
    <row r="36" spans="2:22">
      <c r="B36" s="5"/>
    </row>
    <row r="37" spans="2:22" ht="13">
      <c r="B37" s="3" t="s">
        <v>102</v>
      </c>
      <c r="C37" s="6"/>
      <c r="D37" s="6"/>
      <c r="E37" s="6"/>
      <c r="F37" s="6"/>
      <c r="G37" s="6"/>
      <c r="H37" s="6"/>
      <c r="I37" s="6"/>
      <c r="J37" s="6"/>
      <c r="K37" s="6"/>
      <c r="L37" s="6"/>
      <c r="M37" s="6"/>
      <c r="N37" s="6"/>
      <c r="O37" s="6"/>
      <c r="P37" s="6"/>
      <c r="Q37" s="6"/>
      <c r="R37" s="6"/>
      <c r="S37" s="6"/>
      <c r="T37" s="6"/>
      <c r="U37" s="6"/>
      <c r="V37" s="6"/>
    </row>
    <row r="38" spans="2:22">
      <c r="B38" s="5" t="s">
        <v>102</v>
      </c>
      <c r="C38" s="6" t="s">
        <v>40</v>
      </c>
      <c r="D38" s="6" t="s">
        <v>40</v>
      </c>
      <c r="E38" s="6"/>
      <c r="F38" s="6">
        <v>30</v>
      </c>
      <c r="G38" s="6">
        <v>40</v>
      </c>
      <c r="H38" s="6"/>
      <c r="I38" s="6">
        <v>110</v>
      </c>
      <c r="J38" s="6">
        <v>130</v>
      </c>
      <c r="K38" s="6"/>
      <c r="L38" s="6">
        <v>40</v>
      </c>
      <c r="M38" s="6">
        <v>70</v>
      </c>
      <c r="N38" s="6"/>
      <c r="O38" s="6">
        <v>10</v>
      </c>
      <c r="P38" s="6">
        <v>10</v>
      </c>
      <c r="Q38" s="6"/>
      <c r="R38" s="6">
        <v>0</v>
      </c>
      <c r="S38" s="6">
        <v>0</v>
      </c>
      <c r="T38" s="6"/>
      <c r="U38" s="6">
        <v>440</v>
      </c>
      <c r="V38" s="6"/>
    </row>
    <row r="39" spans="2:22">
      <c r="B39" s="5"/>
    </row>
    <row r="40" spans="2:22" ht="13">
      <c r="B40" s="3" t="s">
        <v>103</v>
      </c>
      <c r="C40" s="6"/>
      <c r="D40" s="6"/>
      <c r="E40" s="6"/>
      <c r="F40" s="6"/>
      <c r="G40" s="6"/>
      <c r="H40" s="6"/>
      <c r="I40" s="6"/>
      <c r="J40" s="6"/>
      <c r="K40" s="6"/>
      <c r="L40" s="6"/>
      <c r="M40" s="6"/>
      <c r="N40" s="6"/>
      <c r="O40" s="6"/>
      <c r="P40" s="6"/>
      <c r="Q40" s="6"/>
      <c r="R40" s="6"/>
      <c r="S40" s="6"/>
      <c r="T40" s="6"/>
      <c r="U40" s="6"/>
      <c r="V40" s="6"/>
    </row>
    <row r="41" spans="2:22">
      <c r="B41" s="5" t="s">
        <v>104</v>
      </c>
      <c r="C41" s="6">
        <v>70</v>
      </c>
      <c r="D41" s="6">
        <v>70</v>
      </c>
      <c r="E41" s="6"/>
      <c r="F41" s="6">
        <v>490</v>
      </c>
      <c r="G41" s="6">
        <v>500</v>
      </c>
      <c r="H41" s="6"/>
      <c r="I41" s="6">
        <v>500</v>
      </c>
      <c r="J41" s="6">
        <v>540</v>
      </c>
      <c r="K41" s="6"/>
      <c r="L41" s="6">
        <v>120</v>
      </c>
      <c r="M41" s="6">
        <v>150</v>
      </c>
      <c r="N41" s="6"/>
      <c r="O41" s="6">
        <v>30</v>
      </c>
      <c r="P41" s="6">
        <v>30</v>
      </c>
      <c r="Q41" s="6"/>
      <c r="R41" s="6">
        <v>0</v>
      </c>
      <c r="S41" s="6">
        <v>0</v>
      </c>
      <c r="T41" s="6"/>
      <c r="U41" s="6">
        <v>2500</v>
      </c>
      <c r="V41" s="6"/>
    </row>
    <row r="42" spans="2:22">
      <c r="B42" s="5" t="s">
        <v>105</v>
      </c>
      <c r="C42" s="6" t="s">
        <v>40</v>
      </c>
      <c r="D42" s="6" t="s">
        <v>40</v>
      </c>
      <c r="E42" s="6"/>
      <c r="F42" s="6">
        <v>270</v>
      </c>
      <c r="G42" s="6">
        <v>150</v>
      </c>
      <c r="H42" s="6"/>
      <c r="I42" s="6">
        <v>80</v>
      </c>
      <c r="J42" s="6">
        <v>80</v>
      </c>
      <c r="K42" s="6"/>
      <c r="L42" s="6">
        <v>50</v>
      </c>
      <c r="M42" s="6">
        <v>40</v>
      </c>
      <c r="N42" s="6"/>
      <c r="O42" s="6">
        <v>70</v>
      </c>
      <c r="P42" s="6">
        <v>100</v>
      </c>
      <c r="Q42" s="6"/>
      <c r="R42" s="6">
        <v>0</v>
      </c>
      <c r="S42" s="6">
        <v>0</v>
      </c>
      <c r="T42" s="6"/>
      <c r="U42" s="6">
        <v>860</v>
      </c>
      <c r="V42" s="6"/>
    </row>
    <row r="43" spans="2:22">
      <c r="B43" s="5" t="s">
        <v>106</v>
      </c>
      <c r="C43" s="6" t="s">
        <v>40</v>
      </c>
      <c r="D43" s="6">
        <v>0</v>
      </c>
      <c r="E43" s="6"/>
      <c r="F43" s="6" t="s">
        <v>40</v>
      </c>
      <c r="G43" s="6" t="s">
        <v>40</v>
      </c>
      <c r="H43" s="6"/>
      <c r="I43" s="6">
        <v>10</v>
      </c>
      <c r="J43" s="6">
        <v>10</v>
      </c>
      <c r="K43" s="6"/>
      <c r="L43" s="6">
        <v>10</v>
      </c>
      <c r="M43" s="6">
        <v>10</v>
      </c>
      <c r="N43" s="6"/>
      <c r="O43" s="6" t="s">
        <v>40</v>
      </c>
      <c r="P43" s="6" t="s">
        <v>40</v>
      </c>
      <c r="Q43" s="6"/>
      <c r="R43" s="6">
        <v>0</v>
      </c>
      <c r="S43" s="6">
        <v>0</v>
      </c>
      <c r="T43" s="6"/>
      <c r="U43" s="6">
        <v>40</v>
      </c>
      <c r="V43" s="6"/>
    </row>
    <row r="44" spans="2:22">
      <c r="B44" s="5"/>
    </row>
    <row r="45" spans="2:22" ht="13">
      <c r="B45" s="3" t="s">
        <v>107</v>
      </c>
      <c r="C45" s="6"/>
      <c r="D45" s="6"/>
      <c r="E45" s="6"/>
      <c r="F45" s="6"/>
      <c r="G45" s="6"/>
      <c r="H45" s="6"/>
      <c r="I45" s="6"/>
      <c r="J45" s="6"/>
      <c r="K45" s="6"/>
      <c r="L45" s="6"/>
      <c r="M45" s="6"/>
      <c r="N45" s="6"/>
      <c r="O45" s="6"/>
      <c r="P45" s="6"/>
      <c r="Q45" s="6"/>
      <c r="R45" s="6"/>
      <c r="S45" s="6"/>
      <c r="T45" s="6"/>
      <c r="U45" s="6"/>
      <c r="V45" s="6"/>
    </row>
    <row r="46" spans="2:22">
      <c r="B46" s="5" t="s">
        <v>107</v>
      </c>
      <c r="C46" s="6">
        <v>60</v>
      </c>
      <c r="D46" s="6">
        <v>50</v>
      </c>
      <c r="E46" s="6"/>
      <c r="F46" s="6">
        <v>210</v>
      </c>
      <c r="G46" s="6">
        <v>220</v>
      </c>
      <c r="H46" s="6"/>
      <c r="I46" s="6">
        <v>90</v>
      </c>
      <c r="J46" s="6">
        <v>110</v>
      </c>
      <c r="K46" s="6"/>
      <c r="L46" s="6">
        <v>40</v>
      </c>
      <c r="M46" s="6">
        <v>40</v>
      </c>
      <c r="N46" s="6"/>
      <c r="O46" s="6">
        <v>10</v>
      </c>
      <c r="P46" s="6">
        <v>10</v>
      </c>
      <c r="Q46" s="6"/>
      <c r="R46" s="6">
        <v>0</v>
      </c>
      <c r="S46" s="6">
        <v>0</v>
      </c>
      <c r="T46" s="6"/>
      <c r="U46" s="6">
        <v>840</v>
      </c>
      <c r="V46" s="6"/>
    </row>
    <row r="47" spans="2:22">
      <c r="B47" s="5"/>
    </row>
    <row r="48" spans="2:22" ht="13">
      <c r="B48" s="3" t="s">
        <v>108</v>
      </c>
      <c r="C48" s="6"/>
      <c r="D48" s="6"/>
      <c r="E48" s="6"/>
      <c r="F48" s="6"/>
      <c r="G48" s="6"/>
      <c r="H48" s="6"/>
      <c r="I48" s="6"/>
      <c r="J48" s="6"/>
      <c r="K48" s="6"/>
      <c r="L48" s="6"/>
      <c r="M48" s="6"/>
      <c r="N48" s="6"/>
      <c r="O48" s="6"/>
      <c r="P48" s="6"/>
      <c r="Q48" s="6"/>
      <c r="R48" s="6"/>
      <c r="S48" s="6"/>
      <c r="T48" s="6"/>
      <c r="U48" s="6"/>
      <c r="V48" s="6"/>
    </row>
    <row r="49" spans="2:22">
      <c r="B49" s="5" t="s">
        <v>109</v>
      </c>
      <c r="C49" s="6">
        <v>60</v>
      </c>
      <c r="D49" s="6">
        <v>70</v>
      </c>
      <c r="E49" s="6"/>
      <c r="F49" s="6">
        <v>390</v>
      </c>
      <c r="G49" s="6">
        <v>420</v>
      </c>
      <c r="H49" s="6"/>
      <c r="I49" s="6">
        <v>310</v>
      </c>
      <c r="J49" s="6">
        <v>350</v>
      </c>
      <c r="K49" s="6"/>
      <c r="L49" s="6">
        <v>60</v>
      </c>
      <c r="M49" s="6">
        <v>120</v>
      </c>
      <c r="N49" s="6"/>
      <c r="O49" s="6">
        <v>10</v>
      </c>
      <c r="P49" s="6" t="s">
        <v>40</v>
      </c>
      <c r="Q49" s="6"/>
      <c r="R49" s="6">
        <v>0</v>
      </c>
      <c r="S49" s="6">
        <v>0</v>
      </c>
      <c r="T49" s="6"/>
      <c r="U49" s="6">
        <v>1780</v>
      </c>
      <c r="V49" s="6"/>
    </row>
    <row r="50" spans="2:22">
      <c r="B50" s="5"/>
    </row>
    <row r="51" spans="2:22" ht="13">
      <c r="B51" s="3" t="s">
        <v>110</v>
      </c>
      <c r="C51" s="6"/>
      <c r="D51" s="6"/>
      <c r="E51" s="6"/>
      <c r="F51" s="6"/>
      <c r="G51" s="6"/>
      <c r="H51" s="6"/>
      <c r="I51" s="6"/>
      <c r="J51" s="6"/>
      <c r="K51" s="6"/>
      <c r="L51" s="6"/>
      <c r="M51" s="6"/>
      <c r="N51" s="6"/>
      <c r="O51" s="6"/>
      <c r="P51" s="6"/>
      <c r="Q51" s="6"/>
      <c r="R51" s="6"/>
      <c r="S51" s="6"/>
      <c r="T51" s="6"/>
      <c r="U51" s="6"/>
      <c r="V51" s="6"/>
    </row>
    <row r="52" spans="2:22">
      <c r="B52" s="5" t="s">
        <v>111</v>
      </c>
      <c r="C52" s="6">
        <v>180</v>
      </c>
      <c r="D52" s="6">
        <v>110</v>
      </c>
      <c r="E52" s="6"/>
      <c r="F52" s="6">
        <v>1520</v>
      </c>
      <c r="G52" s="6">
        <v>1120</v>
      </c>
      <c r="H52" s="6"/>
      <c r="I52" s="6">
        <v>6340</v>
      </c>
      <c r="J52" s="6">
        <v>5090</v>
      </c>
      <c r="K52" s="6"/>
      <c r="L52" s="6">
        <v>3990</v>
      </c>
      <c r="M52" s="6">
        <v>3270</v>
      </c>
      <c r="N52" s="6"/>
      <c r="O52" s="6">
        <v>8760</v>
      </c>
      <c r="P52" s="6">
        <v>6850</v>
      </c>
      <c r="Q52" s="6"/>
      <c r="R52" s="6">
        <v>370</v>
      </c>
      <c r="S52" s="6">
        <v>100</v>
      </c>
      <c r="T52" s="6"/>
      <c r="U52" s="6">
        <v>37700</v>
      </c>
      <c r="V52" s="6"/>
    </row>
    <row r="53" spans="2:22">
      <c r="B53" s="5" t="s">
        <v>112</v>
      </c>
      <c r="C53" s="6">
        <v>10</v>
      </c>
      <c r="D53" s="6" t="s">
        <v>40</v>
      </c>
      <c r="E53" s="6"/>
      <c r="F53" s="6">
        <v>1390</v>
      </c>
      <c r="G53" s="6">
        <v>580</v>
      </c>
      <c r="H53" s="6"/>
      <c r="I53" s="6">
        <v>1260</v>
      </c>
      <c r="J53" s="6">
        <v>770</v>
      </c>
      <c r="K53" s="6"/>
      <c r="L53" s="6">
        <v>100</v>
      </c>
      <c r="M53" s="6">
        <v>150</v>
      </c>
      <c r="N53" s="6"/>
      <c r="O53" s="6">
        <v>90</v>
      </c>
      <c r="P53" s="6">
        <v>40</v>
      </c>
      <c r="Q53" s="6"/>
      <c r="R53" s="6">
        <v>0</v>
      </c>
      <c r="S53" s="6">
        <v>0</v>
      </c>
      <c r="T53" s="6"/>
      <c r="U53" s="6">
        <v>4380</v>
      </c>
      <c r="V53" s="6"/>
    </row>
    <row r="54" spans="2:22">
      <c r="B54" s="5" t="s">
        <v>786</v>
      </c>
      <c r="C54" s="6" t="s">
        <v>40</v>
      </c>
      <c r="D54" s="6">
        <v>0</v>
      </c>
      <c r="E54" s="6"/>
      <c r="F54" s="6">
        <v>10</v>
      </c>
      <c r="G54" s="6" t="s">
        <v>40</v>
      </c>
      <c r="H54" s="6"/>
      <c r="I54" s="6">
        <v>60</v>
      </c>
      <c r="J54" s="6">
        <v>20</v>
      </c>
      <c r="K54" s="6"/>
      <c r="L54" s="6">
        <v>240</v>
      </c>
      <c r="M54" s="6">
        <v>20</v>
      </c>
      <c r="N54" s="6"/>
      <c r="O54" s="6">
        <v>60</v>
      </c>
      <c r="P54" s="6">
        <v>30</v>
      </c>
      <c r="Q54" s="6"/>
      <c r="R54" s="6">
        <v>0</v>
      </c>
      <c r="S54" s="6">
        <v>0</v>
      </c>
      <c r="T54" s="6"/>
      <c r="U54" s="6">
        <v>440</v>
      </c>
      <c r="V54" s="6"/>
    </row>
    <row r="55" spans="2:22">
      <c r="B55" s="5" t="s">
        <v>113</v>
      </c>
      <c r="C55" s="6">
        <v>90</v>
      </c>
      <c r="D55" s="6">
        <v>30</v>
      </c>
      <c r="E55" s="6"/>
      <c r="F55" s="6">
        <v>1180</v>
      </c>
      <c r="G55" s="6">
        <v>480</v>
      </c>
      <c r="H55" s="6"/>
      <c r="I55" s="6">
        <v>4180</v>
      </c>
      <c r="J55" s="6">
        <v>2130</v>
      </c>
      <c r="K55" s="6"/>
      <c r="L55" s="6">
        <v>1590</v>
      </c>
      <c r="M55" s="6">
        <v>1020</v>
      </c>
      <c r="N55" s="6"/>
      <c r="O55" s="6">
        <v>0</v>
      </c>
      <c r="P55" s="6">
        <v>0</v>
      </c>
      <c r="Q55" s="6"/>
      <c r="R55" s="6" t="s">
        <v>40</v>
      </c>
      <c r="S55" s="6">
        <v>0</v>
      </c>
      <c r="T55" s="6"/>
      <c r="U55" s="6">
        <v>10700</v>
      </c>
      <c r="V55" s="6"/>
    </row>
    <row r="56" spans="2:22">
      <c r="B56" s="5" t="s">
        <v>114</v>
      </c>
      <c r="C56" s="6">
        <v>0</v>
      </c>
      <c r="D56" s="6">
        <v>0</v>
      </c>
      <c r="E56" s="6"/>
      <c r="F56" s="6">
        <v>0</v>
      </c>
      <c r="G56" s="6">
        <v>0</v>
      </c>
      <c r="H56" s="6"/>
      <c r="I56" s="6">
        <v>0</v>
      </c>
      <c r="J56" s="6">
        <v>0</v>
      </c>
      <c r="K56" s="6"/>
      <c r="L56" s="6">
        <v>0</v>
      </c>
      <c r="M56" s="6">
        <v>0</v>
      </c>
      <c r="N56" s="6"/>
      <c r="O56" s="6">
        <v>0</v>
      </c>
      <c r="P56" s="6">
        <v>0</v>
      </c>
      <c r="Q56" s="6"/>
      <c r="R56" s="6">
        <v>1670</v>
      </c>
      <c r="S56" s="6">
        <v>160</v>
      </c>
      <c r="T56" s="6"/>
      <c r="U56" s="6">
        <v>1830</v>
      </c>
      <c r="V56" s="6"/>
    </row>
    <row r="57" spans="2:22">
      <c r="B57" s="5" t="s">
        <v>115</v>
      </c>
      <c r="C57" s="6">
        <v>0</v>
      </c>
      <c r="D57" s="6">
        <v>0</v>
      </c>
      <c r="E57" s="6"/>
      <c r="F57" s="6">
        <v>0</v>
      </c>
      <c r="G57" s="6">
        <v>0</v>
      </c>
      <c r="H57" s="6"/>
      <c r="I57" s="6" t="s">
        <v>40</v>
      </c>
      <c r="J57" s="6" t="s">
        <v>40</v>
      </c>
      <c r="K57" s="6"/>
      <c r="L57" s="6">
        <v>0</v>
      </c>
      <c r="M57" s="6">
        <v>0</v>
      </c>
      <c r="N57" s="6"/>
      <c r="O57" s="6">
        <v>0</v>
      </c>
      <c r="P57" s="6">
        <v>0</v>
      </c>
      <c r="Q57" s="6"/>
      <c r="R57" s="6">
        <v>1230</v>
      </c>
      <c r="S57" s="6">
        <v>560</v>
      </c>
      <c r="T57" s="6"/>
      <c r="U57" s="6">
        <v>1790</v>
      </c>
      <c r="V57" s="6"/>
    </row>
    <row r="58" spans="2:22">
      <c r="B58" s="5" t="s">
        <v>116</v>
      </c>
      <c r="C58" s="6" t="s">
        <v>40</v>
      </c>
      <c r="D58" s="6" t="s">
        <v>40</v>
      </c>
      <c r="E58" s="6"/>
      <c r="F58" s="6">
        <v>40</v>
      </c>
      <c r="G58" s="6">
        <v>20</v>
      </c>
      <c r="H58" s="6"/>
      <c r="I58" s="6">
        <v>320</v>
      </c>
      <c r="J58" s="6">
        <v>150</v>
      </c>
      <c r="K58" s="6"/>
      <c r="L58" s="6">
        <v>140</v>
      </c>
      <c r="M58" s="6">
        <v>90</v>
      </c>
      <c r="N58" s="6"/>
      <c r="O58" s="6">
        <v>50</v>
      </c>
      <c r="P58" s="6">
        <v>30</v>
      </c>
      <c r="Q58" s="6"/>
      <c r="R58" s="6">
        <v>0</v>
      </c>
      <c r="S58" s="6">
        <v>0</v>
      </c>
      <c r="T58" s="6"/>
      <c r="U58" s="6">
        <v>840</v>
      </c>
      <c r="V58" s="6"/>
    </row>
    <row r="59" spans="2:22">
      <c r="B59" s="5"/>
    </row>
    <row r="60" spans="2:22" ht="13">
      <c r="B60" s="3" t="s">
        <v>62</v>
      </c>
      <c r="C60" s="6"/>
      <c r="D60" s="6"/>
      <c r="E60" s="6"/>
      <c r="F60" s="6"/>
      <c r="G60" s="6"/>
      <c r="H60" s="6"/>
      <c r="I60" s="6"/>
      <c r="J60" s="6"/>
      <c r="K60" s="6"/>
      <c r="L60" s="6"/>
      <c r="M60" s="6"/>
      <c r="N60" s="6"/>
      <c r="O60" s="6"/>
      <c r="P60" s="6"/>
      <c r="Q60" s="6"/>
      <c r="R60" s="6"/>
      <c r="S60" s="6"/>
      <c r="T60" s="6"/>
      <c r="U60" s="6"/>
      <c r="V60" s="6"/>
    </row>
    <row r="61" spans="2:22">
      <c r="B61" s="5" t="s">
        <v>117</v>
      </c>
      <c r="C61" s="6">
        <v>100</v>
      </c>
      <c r="D61" s="6">
        <v>80</v>
      </c>
      <c r="E61" s="6"/>
      <c r="F61" s="6">
        <v>590</v>
      </c>
      <c r="G61" s="6">
        <v>490</v>
      </c>
      <c r="H61" s="6"/>
      <c r="I61" s="6">
        <v>610</v>
      </c>
      <c r="J61" s="6">
        <v>540</v>
      </c>
      <c r="K61" s="6"/>
      <c r="L61" s="6">
        <v>110</v>
      </c>
      <c r="M61" s="6">
        <v>140</v>
      </c>
      <c r="N61" s="6"/>
      <c r="O61" s="6">
        <v>20</v>
      </c>
      <c r="P61" s="6">
        <v>20</v>
      </c>
      <c r="Q61" s="6"/>
      <c r="R61" s="6">
        <v>0</v>
      </c>
      <c r="S61" s="6">
        <v>0</v>
      </c>
      <c r="T61" s="6"/>
      <c r="U61" s="6">
        <v>2690</v>
      </c>
      <c r="V61" s="6"/>
    </row>
    <row r="62" spans="2:22">
      <c r="B62" s="5"/>
    </row>
    <row r="63" spans="2:22" ht="13">
      <c r="B63" s="3" t="s">
        <v>118</v>
      </c>
      <c r="C63" s="6"/>
      <c r="D63" s="6"/>
      <c r="E63" s="6"/>
      <c r="F63" s="6"/>
      <c r="G63" s="6"/>
      <c r="H63" s="6"/>
      <c r="I63" s="6"/>
      <c r="J63" s="6"/>
      <c r="K63" s="6"/>
      <c r="L63" s="6"/>
      <c r="M63" s="6"/>
      <c r="N63" s="6"/>
      <c r="O63" s="6"/>
      <c r="P63" s="6"/>
      <c r="Q63" s="6"/>
      <c r="R63" s="6"/>
      <c r="S63" s="6"/>
      <c r="T63" s="6"/>
      <c r="U63" s="6"/>
      <c r="V63" s="6"/>
    </row>
    <row r="64" spans="2:22">
      <c r="B64" s="5" t="s">
        <v>119</v>
      </c>
      <c r="C64" s="6">
        <v>100</v>
      </c>
      <c r="D64" s="6">
        <v>140</v>
      </c>
      <c r="E64" s="6"/>
      <c r="F64" s="6">
        <v>920</v>
      </c>
      <c r="G64" s="6">
        <v>1210</v>
      </c>
      <c r="H64" s="6"/>
      <c r="I64" s="6">
        <v>1000</v>
      </c>
      <c r="J64" s="6">
        <v>1510</v>
      </c>
      <c r="K64" s="6"/>
      <c r="L64" s="6">
        <v>290</v>
      </c>
      <c r="M64" s="6">
        <v>450</v>
      </c>
      <c r="N64" s="6"/>
      <c r="O64" s="6">
        <v>20</v>
      </c>
      <c r="P64" s="6">
        <v>50</v>
      </c>
      <c r="Q64" s="6"/>
      <c r="R64" s="6">
        <v>10</v>
      </c>
      <c r="S64" s="6" t="s">
        <v>40</v>
      </c>
      <c r="T64" s="6"/>
      <c r="U64" s="6">
        <v>5700</v>
      </c>
      <c r="V64" s="6"/>
    </row>
    <row r="65" spans="2:22">
      <c r="B65" s="5" t="s">
        <v>120</v>
      </c>
      <c r="C65" s="6">
        <v>30</v>
      </c>
      <c r="D65" s="6">
        <v>30</v>
      </c>
      <c r="E65" s="6"/>
      <c r="F65" s="6">
        <v>270</v>
      </c>
      <c r="G65" s="6">
        <v>320</v>
      </c>
      <c r="H65" s="6"/>
      <c r="I65" s="6">
        <v>430</v>
      </c>
      <c r="J65" s="6">
        <v>550</v>
      </c>
      <c r="K65" s="6"/>
      <c r="L65" s="6">
        <v>70</v>
      </c>
      <c r="M65" s="6">
        <v>110</v>
      </c>
      <c r="N65" s="6"/>
      <c r="O65" s="6">
        <v>10</v>
      </c>
      <c r="P65" s="6">
        <v>20</v>
      </c>
      <c r="Q65" s="6"/>
      <c r="R65" s="6">
        <v>0</v>
      </c>
      <c r="S65" s="6">
        <v>0</v>
      </c>
      <c r="T65" s="6"/>
      <c r="U65" s="6">
        <v>1820</v>
      </c>
      <c r="V65" s="6"/>
    </row>
    <row r="66" spans="2:22">
      <c r="B66" s="5" t="s">
        <v>121</v>
      </c>
      <c r="C66" s="6" t="s">
        <v>40</v>
      </c>
      <c r="D66" s="6">
        <v>10</v>
      </c>
      <c r="E66" s="6"/>
      <c r="F66" s="6">
        <v>50</v>
      </c>
      <c r="G66" s="6">
        <v>70</v>
      </c>
      <c r="H66" s="6"/>
      <c r="I66" s="6">
        <v>20</v>
      </c>
      <c r="J66" s="6">
        <v>50</v>
      </c>
      <c r="K66" s="6"/>
      <c r="L66" s="6" t="s">
        <v>40</v>
      </c>
      <c r="M66" s="6">
        <v>10</v>
      </c>
      <c r="N66" s="6"/>
      <c r="O66" s="6">
        <v>0</v>
      </c>
      <c r="P66" s="6" t="s">
        <v>40</v>
      </c>
      <c r="Q66" s="6"/>
      <c r="R66" s="6">
        <v>0</v>
      </c>
      <c r="S66" s="6">
        <v>0</v>
      </c>
      <c r="T66" s="6"/>
      <c r="U66" s="6">
        <v>210</v>
      </c>
      <c r="V66" s="6"/>
    </row>
    <row r="67" spans="2:22">
      <c r="B67" s="5" t="s">
        <v>122</v>
      </c>
      <c r="C67" s="6" t="s">
        <v>40</v>
      </c>
      <c r="D67" s="6" t="s">
        <v>40</v>
      </c>
      <c r="E67" s="6"/>
      <c r="F67" s="6">
        <v>10</v>
      </c>
      <c r="G67" s="6">
        <v>30</v>
      </c>
      <c r="H67" s="6"/>
      <c r="I67" s="6">
        <v>20</v>
      </c>
      <c r="J67" s="6">
        <v>50</v>
      </c>
      <c r="K67" s="6"/>
      <c r="L67" s="6">
        <v>10</v>
      </c>
      <c r="M67" s="6">
        <v>10</v>
      </c>
      <c r="N67" s="6"/>
      <c r="O67" s="6">
        <v>0</v>
      </c>
      <c r="P67" s="6">
        <v>0</v>
      </c>
      <c r="Q67" s="6"/>
      <c r="R67" s="6">
        <v>0</v>
      </c>
      <c r="S67" s="6">
        <v>0</v>
      </c>
      <c r="T67" s="6"/>
      <c r="U67" s="6">
        <v>130</v>
      </c>
      <c r="V67" s="6"/>
    </row>
    <row r="68" spans="2:22">
      <c r="B68" s="5" t="s">
        <v>123</v>
      </c>
      <c r="C68" s="6" t="s">
        <v>40</v>
      </c>
      <c r="D68" s="6">
        <v>0</v>
      </c>
      <c r="E68" s="6"/>
      <c r="F68" s="6" t="s">
        <v>40</v>
      </c>
      <c r="G68" s="6" t="s">
        <v>40</v>
      </c>
      <c r="H68" s="6"/>
      <c r="I68" s="6">
        <v>10</v>
      </c>
      <c r="J68" s="6">
        <v>20</v>
      </c>
      <c r="K68" s="6"/>
      <c r="L68" s="6">
        <v>10</v>
      </c>
      <c r="M68" s="6">
        <v>20</v>
      </c>
      <c r="N68" s="6"/>
      <c r="O68" s="6" t="s">
        <v>40</v>
      </c>
      <c r="P68" s="6">
        <v>10</v>
      </c>
      <c r="Q68" s="6"/>
      <c r="R68" s="6">
        <v>0</v>
      </c>
      <c r="S68" s="6">
        <v>0</v>
      </c>
      <c r="T68" s="6"/>
      <c r="U68" s="6">
        <v>70</v>
      </c>
      <c r="V68" s="6"/>
    </row>
    <row r="69" spans="2:22">
      <c r="B69" s="5"/>
    </row>
    <row r="70" spans="2:22" ht="13">
      <c r="B70" s="3" t="s">
        <v>125</v>
      </c>
      <c r="C70" s="6"/>
      <c r="D70" s="6"/>
      <c r="E70" s="6"/>
      <c r="F70" s="6"/>
      <c r="G70" s="6"/>
      <c r="H70" s="6"/>
      <c r="I70" s="6"/>
      <c r="J70" s="6"/>
      <c r="K70" s="6"/>
      <c r="L70" s="6"/>
      <c r="M70" s="6"/>
      <c r="N70" s="6"/>
      <c r="O70" s="6"/>
      <c r="P70" s="6"/>
      <c r="Q70" s="6"/>
      <c r="R70" s="6"/>
      <c r="S70" s="6"/>
      <c r="T70" s="6"/>
      <c r="U70" s="6"/>
      <c r="V70" s="6"/>
    </row>
    <row r="71" spans="2:22">
      <c r="B71" s="5" t="s">
        <v>126</v>
      </c>
      <c r="C71" s="6">
        <v>100</v>
      </c>
      <c r="D71" s="6">
        <v>110</v>
      </c>
      <c r="E71" s="6"/>
      <c r="F71" s="6">
        <v>910</v>
      </c>
      <c r="G71" s="6">
        <v>940</v>
      </c>
      <c r="H71" s="6"/>
      <c r="I71" s="6">
        <v>1160</v>
      </c>
      <c r="J71" s="6">
        <v>1500</v>
      </c>
      <c r="K71" s="6"/>
      <c r="L71" s="6">
        <v>220</v>
      </c>
      <c r="M71" s="6">
        <v>300</v>
      </c>
      <c r="N71" s="6"/>
      <c r="O71" s="6">
        <v>60</v>
      </c>
      <c r="P71" s="6">
        <v>110</v>
      </c>
      <c r="Q71" s="6"/>
      <c r="R71" s="6" t="s">
        <v>40</v>
      </c>
      <c r="S71" s="6">
        <v>0</v>
      </c>
      <c r="T71" s="6"/>
      <c r="U71" s="6">
        <v>5410</v>
      </c>
      <c r="V71" s="6"/>
    </row>
    <row r="72" spans="2:22">
      <c r="B72" s="5" t="s">
        <v>127</v>
      </c>
      <c r="C72" s="6" t="s">
        <v>40</v>
      </c>
      <c r="D72" s="6" t="s">
        <v>40</v>
      </c>
      <c r="E72" s="6"/>
      <c r="F72" s="6">
        <v>110</v>
      </c>
      <c r="G72" s="6">
        <v>100</v>
      </c>
      <c r="H72" s="6"/>
      <c r="I72" s="6">
        <v>390</v>
      </c>
      <c r="J72" s="6">
        <v>490</v>
      </c>
      <c r="K72" s="6"/>
      <c r="L72" s="6">
        <v>320</v>
      </c>
      <c r="M72" s="6">
        <v>460</v>
      </c>
      <c r="N72" s="6"/>
      <c r="O72" s="6">
        <v>260</v>
      </c>
      <c r="P72" s="6">
        <v>560</v>
      </c>
      <c r="Q72" s="6"/>
      <c r="R72" s="6">
        <v>0</v>
      </c>
      <c r="S72" s="6">
        <v>0</v>
      </c>
      <c r="T72" s="6"/>
      <c r="U72" s="6">
        <v>2680</v>
      </c>
      <c r="V72" s="6"/>
    </row>
    <row r="73" spans="2:22">
      <c r="B73" s="5" t="s">
        <v>128</v>
      </c>
      <c r="C73" s="6" t="s">
        <v>40</v>
      </c>
      <c r="D73" s="6">
        <v>0</v>
      </c>
      <c r="E73" s="6"/>
      <c r="F73" s="6">
        <v>80</v>
      </c>
      <c r="G73" s="6">
        <v>30</v>
      </c>
      <c r="H73" s="6"/>
      <c r="I73" s="6">
        <v>170</v>
      </c>
      <c r="J73" s="6">
        <v>150</v>
      </c>
      <c r="K73" s="6"/>
      <c r="L73" s="6">
        <v>50</v>
      </c>
      <c r="M73" s="6">
        <v>70</v>
      </c>
      <c r="N73" s="6"/>
      <c r="O73" s="6">
        <v>20</v>
      </c>
      <c r="P73" s="6">
        <v>40</v>
      </c>
      <c r="Q73" s="6"/>
      <c r="R73" s="6">
        <v>0</v>
      </c>
      <c r="S73" s="6">
        <v>0</v>
      </c>
      <c r="T73" s="6"/>
      <c r="U73" s="6">
        <v>610</v>
      </c>
      <c r="V73" s="6"/>
    </row>
    <row r="74" spans="2:22">
      <c r="B74" s="5" t="s">
        <v>129</v>
      </c>
      <c r="C74" s="6">
        <v>10</v>
      </c>
      <c r="D74" s="6" t="s">
        <v>40</v>
      </c>
      <c r="E74" s="6"/>
      <c r="F74" s="6">
        <v>50</v>
      </c>
      <c r="G74" s="6">
        <v>50</v>
      </c>
      <c r="H74" s="6"/>
      <c r="I74" s="6">
        <v>220</v>
      </c>
      <c r="J74" s="6">
        <v>250</v>
      </c>
      <c r="K74" s="6"/>
      <c r="L74" s="6">
        <v>260</v>
      </c>
      <c r="M74" s="6">
        <v>360</v>
      </c>
      <c r="N74" s="6"/>
      <c r="O74" s="6">
        <v>400</v>
      </c>
      <c r="P74" s="6">
        <v>580</v>
      </c>
      <c r="Q74" s="6"/>
      <c r="R74" s="6">
        <v>0</v>
      </c>
      <c r="S74" s="6">
        <v>0</v>
      </c>
      <c r="T74" s="6"/>
      <c r="U74" s="6">
        <v>2180</v>
      </c>
      <c r="V74" s="6"/>
    </row>
    <row r="75" spans="2:22">
      <c r="B75" s="5" t="s">
        <v>130</v>
      </c>
      <c r="C75" s="6" t="s">
        <v>40</v>
      </c>
      <c r="D75" s="6" t="s">
        <v>40</v>
      </c>
      <c r="E75" s="6"/>
      <c r="F75" s="6">
        <v>40</v>
      </c>
      <c r="G75" s="6">
        <v>30</v>
      </c>
      <c r="H75" s="6"/>
      <c r="I75" s="6">
        <v>20</v>
      </c>
      <c r="J75" s="6">
        <v>30</v>
      </c>
      <c r="K75" s="6"/>
      <c r="L75" s="6">
        <v>10</v>
      </c>
      <c r="M75" s="6">
        <v>20</v>
      </c>
      <c r="N75" s="6"/>
      <c r="O75" s="6" t="s">
        <v>40</v>
      </c>
      <c r="P75" s="6">
        <v>20</v>
      </c>
      <c r="Q75" s="6"/>
      <c r="R75" s="6">
        <v>0</v>
      </c>
      <c r="S75" s="6">
        <v>0</v>
      </c>
      <c r="T75" s="6"/>
      <c r="U75" s="6">
        <v>170</v>
      </c>
      <c r="V75" s="6"/>
    </row>
    <row r="76" spans="2:22">
      <c r="B76" s="5"/>
    </row>
    <row r="77" spans="2:22" ht="13">
      <c r="B77" s="3" t="s">
        <v>124</v>
      </c>
      <c r="C77" s="6"/>
      <c r="D77" s="6"/>
      <c r="E77" s="6"/>
      <c r="F77" s="6"/>
      <c r="G77" s="6"/>
      <c r="H77" s="6"/>
      <c r="I77" s="6"/>
      <c r="J77" s="6"/>
      <c r="K77" s="6"/>
      <c r="L77" s="6"/>
      <c r="M77" s="6"/>
      <c r="N77" s="6"/>
      <c r="O77" s="6"/>
      <c r="P77" s="6"/>
      <c r="Q77" s="6"/>
      <c r="R77" s="6"/>
      <c r="S77" s="6"/>
      <c r="T77" s="6"/>
      <c r="U77" s="6"/>
      <c r="V77" s="6"/>
    </row>
    <row r="78" spans="2:22">
      <c r="B78" s="5" t="s">
        <v>124</v>
      </c>
      <c r="C78" s="6" t="s">
        <v>40</v>
      </c>
      <c r="D78" s="6" t="s">
        <v>40</v>
      </c>
      <c r="E78" s="6"/>
      <c r="F78" s="6">
        <v>40</v>
      </c>
      <c r="G78" s="6">
        <v>30</v>
      </c>
      <c r="H78" s="6"/>
      <c r="I78" s="6" t="s">
        <v>40</v>
      </c>
      <c r="J78" s="6">
        <v>10</v>
      </c>
      <c r="K78" s="6"/>
      <c r="L78" s="6">
        <v>10</v>
      </c>
      <c r="M78" s="6">
        <v>20</v>
      </c>
      <c r="N78" s="6"/>
      <c r="O78" s="6" t="s">
        <v>40</v>
      </c>
      <c r="P78" s="6">
        <v>10</v>
      </c>
      <c r="Q78" s="6"/>
      <c r="R78" s="6">
        <v>0</v>
      </c>
      <c r="S78" s="6">
        <v>0</v>
      </c>
      <c r="T78" s="6"/>
      <c r="U78" s="6">
        <v>110</v>
      </c>
      <c r="V78" s="6"/>
    </row>
    <row r="79" spans="2:22">
      <c r="B79" s="5"/>
    </row>
    <row r="80" spans="2:22" ht="13">
      <c r="B80" s="3" t="s">
        <v>133</v>
      </c>
      <c r="C80" s="6"/>
      <c r="D80" s="6"/>
      <c r="E80" s="6"/>
      <c r="F80" s="6"/>
      <c r="G80" s="6"/>
      <c r="H80" s="6"/>
      <c r="I80" s="6"/>
      <c r="J80" s="6"/>
      <c r="K80" s="6"/>
      <c r="L80" s="6"/>
      <c r="M80" s="6"/>
      <c r="N80" s="6"/>
      <c r="O80" s="6"/>
      <c r="P80" s="6"/>
      <c r="Q80" s="6"/>
      <c r="R80" s="6"/>
      <c r="S80" s="6"/>
      <c r="T80" s="6"/>
      <c r="U80" s="6"/>
      <c r="V80" s="6"/>
    </row>
    <row r="81" spans="2:22">
      <c r="B81" s="5" t="s">
        <v>133</v>
      </c>
      <c r="C81" s="6">
        <v>10</v>
      </c>
      <c r="D81" s="6">
        <v>10</v>
      </c>
      <c r="E81" s="6"/>
      <c r="F81" s="6">
        <v>110</v>
      </c>
      <c r="G81" s="6">
        <v>110</v>
      </c>
      <c r="H81" s="6"/>
      <c r="I81" s="6">
        <v>310</v>
      </c>
      <c r="J81" s="6">
        <v>320</v>
      </c>
      <c r="K81" s="6"/>
      <c r="L81" s="6">
        <v>350</v>
      </c>
      <c r="M81" s="6">
        <v>90</v>
      </c>
      <c r="N81" s="6"/>
      <c r="O81" s="6" t="s">
        <v>40</v>
      </c>
      <c r="P81" s="6">
        <v>10</v>
      </c>
      <c r="Q81" s="6"/>
      <c r="R81" s="6">
        <v>0</v>
      </c>
      <c r="S81" s="6">
        <v>0</v>
      </c>
      <c r="T81" s="6"/>
      <c r="U81" s="6">
        <v>1310</v>
      </c>
      <c r="V81" s="6"/>
    </row>
    <row r="82" spans="2:22">
      <c r="B82" s="5"/>
    </row>
    <row r="83" spans="2:22" ht="13">
      <c r="B83" s="3" t="s">
        <v>131</v>
      </c>
      <c r="C83" s="6"/>
      <c r="D83" s="6"/>
      <c r="E83" s="6"/>
      <c r="F83" s="6"/>
      <c r="G83" s="6"/>
      <c r="H83" s="6"/>
      <c r="I83" s="6"/>
      <c r="J83" s="6"/>
      <c r="K83" s="6"/>
      <c r="L83" s="6"/>
      <c r="M83" s="6"/>
      <c r="N83" s="6"/>
      <c r="O83" s="6"/>
      <c r="P83" s="6"/>
      <c r="Q83" s="6"/>
      <c r="R83" s="6"/>
      <c r="S83" s="6"/>
      <c r="T83" s="6"/>
      <c r="U83" s="6"/>
      <c r="V83" s="6"/>
    </row>
    <row r="84" spans="2:22" ht="14.5">
      <c r="B84" s="2806" t="s">
        <v>675</v>
      </c>
      <c r="C84" s="6">
        <v>320</v>
      </c>
      <c r="D84" s="6">
        <v>230</v>
      </c>
      <c r="E84" s="6"/>
      <c r="F84" s="6">
        <v>1530</v>
      </c>
      <c r="G84" s="6">
        <v>1510</v>
      </c>
      <c r="H84" s="6"/>
      <c r="I84" s="6">
        <v>1320</v>
      </c>
      <c r="J84" s="6">
        <v>1390</v>
      </c>
      <c r="K84" s="6"/>
      <c r="L84" s="6">
        <v>280</v>
      </c>
      <c r="M84" s="6">
        <v>450</v>
      </c>
      <c r="N84" s="6"/>
      <c r="O84" s="6">
        <v>180</v>
      </c>
      <c r="P84" s="6">
        <v>260</v>
      </c>
      <c r="Q84" s="6"/>
      <c r="R84" s="6">
        <v>0</v>
      </c>
      <c r="S84" s="6">
        <v>0</v>
      </c>
      <c r="T84" s="6"/>
      <c r="U84" s="6">
        <v>7470</v>
      </c>
      <c r="V84" s="6"/>
    </row>
    <row r="85" spans="2:22" ht="14.5">
      <c r="B85" s="2806" t="s">
        <v>620</v>
      </c>
      <c r="C85" s="6" t="s">
        <v>40</v>
      </c>
      <c r="D85" s="6" t="s">
        <v>40</v>
      </c>
      <c r="E85" s="6"/>
      <c r="F85" s="6">
        <v>170</v>
      </c>
      <c r="G85" s="6">
        <v>60</v>
      </c>
      <c r="H85" s="6"/>
      <c r="I85" s="6">
        <v>350</v>
      </c>
      <c r="J85" s="6">
        <v>110</v>
      </c>
      <c r="K85" s="6"/>
      <c r="L85" s="6">
        <v>130</v>
      </c>
      <c r="M85" s="6">
        <v>80</v>
      </c>
      <c r="N85" s="6"/>
      <c r="O85" s="6">
        <v>90</v>
      </c>
      <c r="P85" s="6">
        <v>50</v>
      </c>
      <c r="Q85" s="6"/>
      <c r="R85" s="6">
        <v>30</v>
      </c>
      <c r="S85" s="6">
        <v>10</v>
      </c>
      <c r="T85" s="6"/>
      <c r="U85" s="6">
        <v>1080</v>
      </c>
      <c r="V85" s="6"/>
    </row>
    <row r="86" spans="2:22">
      <c r="B86" s="5" t="s">
        <v>132</v>
      </c>
      <c r="C86" s="6">
        <v>0</v>
      </c>
      <c r="D86" s="6">
        <v>0</v>
      </c>
      <c r="E86" s="6"/>
      <c r="F86" s="6">
        <v>10</v>
      </c>
      <c r="G86" s="6">
        <v>10</v>
      </c>
      <c r="H86" s="6"/>
      <c r="I86" s="6">
        <v>10</v>
      </c>
      <c r="J86" s="6">
        <v>20</v>
      </c>
      <c r="K86" s="6"/>
      <c r="L86" s="6" t="s">
        <v>40</v>
      </c>
      <c r="M86" s="6">
        <v>20</v>
      </c>
      <c r="N86" s="6"/>
      <c r="O86" s="6">
        <v>10</v>
      </c>
      <c r="P86" s="6">
        <v>20</v>
      </c>
      <c r="Q86" s="6"/>
      <c r="R86" s="6">
        <v>0</v>
      </c>
      <c r="S86" s="6">
        <v>0</v>
      </c>
      <c r="T86" s="6"/>
      <c r="U86" s="6">
        <v>90</v>
      </c>
      <c r="V86" s="6"/>
    </row>
    <row r="87" spans="2:22">
      <c r="B87" s="5"/>
    </row>
    <row r="88" spans="2:22" ht="13">
      <c r="B88" s="3" t="s">
        <v>134</v>
      </c>
      <c r="C88" s="6"/>
      <c r="D88" s="6"/>
      <c r="E88" s="6"/>
      <c r="F88" s="6"/>
      <c r="G88" s="6"/>
      <c r="H88" s="6"/>
      <c r="I88" s="6"/>
      <c r="J88" s="6"/>
      <c r="K88" s="6"/>
      <c r="L88" s="6"/>
      <c r="M88" s="6"/>
      <c r="N88" s="6"/>
      <c r="O88" s="6"/>
      <c r="P88" s="6"/>
      <c r="Q88" s="6"/>
      <c r="R88" s="6"/>
      <c r="S88" s="6"/>
      <c r="T88" s="6"/>
      <c r="U88" s="6"/>
      <c r="V88" s="6"/>
    </row>
    <row r="89" spans="2:22">
      <c r="B89" s="5" t="s">
        <v>135</v>
      </c>
      <c r="C89" s="6">
        <v>140</v>
      </c>
      <c r="D89" s="6">
        <v>130</v>
      </c>
      <c r="E89" s="6"/>
      <c r="F89" s="6">
        <v>570</v>
      </c>
      <c r="G89" s="6">
        <v>790</v>
      </c>
      <c r="H89" s="6"/>
      <c r="I89" s="6">
        <v>550</v>
      </c>
      <c r="J89" s="6">
        <v>890</v>
      </c>
      <c r="K89" s="6"/>
      <c r="L89" s="6">
        <v>160</v>
      </c>
      <c r="M89" s="6">
        <v>280</v>
      </c>
      <c r="N89" s="6"/>
      <c r="O89" s="6">
        <v>10</v>
      </c>
      <c r="P89" s="6">
        <v>20</v>
      </c>
      <c r="Q89" s="6"/>
      <c r="R89" s="6">
        <v>0</v>
      </c>
      <c r="S89" s="6">
        <v>0</v>
      </c>
      <c r="T89" s="6"/>
      <c r="U89" s="6">
        <v>3520</v>
      </c>
      <c r="V89" s="6"/>
    </row>
    <row r="90" spans="2:22">
      <c r="B90" s="5" t="s">
        <v>136</v>
      </c>
      <c r="C90" s="6">
        <v>70</v>
      </c>
      <c r="D90" s="6">
        <v>80</v>
      </c>
      <c r="E90" s="6"/>
      <c r="F90" s="6">
        <v>190</v>
      </c>
      <c r="G90" s="6">
        <v>240</v>
      </c>
      <c r="H90" s="6"/>
      <c r="I90" s="6">
        <v>190</v>
      </c>
      <c r="J90" s="6">
        <v>310</v>
      </c>
      <c r="K90" s="6"/>
      <c r="L90" s="6">
        <v>70</v>
      </c>
      <c r="M90" s="6">
        <v>150</v>
      </c>
      <c r="N90" s="6"/>
      <c r="O90" s="6">
        <v>20</v>
      </c>
      <c r="P90" s="6">
        <v>20</v>
      </c>
      <c r="Q90" s="6"/>
      <c r="R90" s="6">
        <v>0</v>
      </c>
      <c r="S90" s="6">
        <v>0</v>
      </c>
      <c r="T90" s="6"/>
      <c r="U90" s="6">
        <v>1330</v>
      </c>
      <c r="V90" s="6"/>
    </row>
    <row r="91" spans="2:22">
      <c r="B91" s="5" t="s">
        <v>137</v>
      </c>
      <c r="C91" s="6">
        <v>210</v>
      </c>
      <c r="D91" s="6">
        <v>270</v>
      </c>
      <c r="E91" s="6"/>
      <c r="F91" s="6">
        <v>690</v>
      </c>
      <c r="G91" s="6">
        <v>1190</v>
      </c>
      <c r="H91" s="6"/>
      <c r="I91" s="6">
        <v>760</v>
      </c>
      <c r="J91" s="6">
        <v>1970</v>
      </c>
      <c r="K91" s="6"/>
      <c r="L91" s="6">
        <v>220</v>
      </c>
      <c r="M91" s="6">
        <v>710</v>
      </c>
      <c r="N91" s="6"/>
      <c r="O91" s="6">
        <v>240</v>
      </c>
      <c r="P91" s="6">
        <v>660</v>
      </c>
      <c r="Q91" s="6"/>
      <c r="R91" s="6">
        <v>0</v>
      </c>
      <c r="S91" s="6">
        <v>0</v>
      </c>
      <c r="T91" s="6"/>
      <c r="U91" s="6">
        <v>6910</v>
      </c>
      <c r="V91" s="6"/>
    </row>
    <row r="92" spans="2:22">
      <c r="B92" s="5"/>
    </row>
    <row r="93" spans="2:22" ht="13">
      <c r="B93" s="3" t="s">
        <v>138</v>
      </c>
      <c r="C93" s="6"/>
      <c r="D93" s="6"/>
      <c r="E93" s="6"/>
      <c r="F93" s="6"/>
      <c r="G93" s="6"/>
      <c r="H93" s="6"/>
      <c r="I93" s="6"/>
      <c r="J93" s="6"/>
      <c r="K93" s="6"/>
      <c r="L93" s="6"/>
      <c r="M93" s="6"/>
      <c r="N93" s="6"/>
      <c r="O93" s="6"/>
      <c r="P93" s="6"/>
      <c r="Q93" s="6"/>
      <c r="R93" s="6"/>
      <c r="S93" s="6"/>
      <c r="T93" s="6"/>
      <c r="U93" s="6"/>
      <c r="V93" s="6"/>
    </row>
    <row r="94" spans="2:22">
      <c r="B94" s="5" t="s">
        <v>138</v>
      </c>
      <c r="C94" s="6">
        <v>20</v>
      </c>
      <c r="D94" s="6">
        <v>10</v>
      </c>
      <c r="E94" s="6"/>
      <c r="F94" s="6">
        <v>130</v>
      </c>
      <c r="G94" s="6">
        <v>170</v>
      </c>
      <c r="H94" s="6"/>
      <c r="I94" s="6">
        <v>980</v>
      </c>
      <c r="J94" s="6">
        <v>1040</v>
      </c>
      <c r="K94" s="6"/>
      <c r="L94" s="6">
        <v>700</v>
      </c>
      <c r="M94" s="6">
        <v>1460</v>
      </c>
      <c r="N94" s="6"/>
      <c r="O94" s="6">
        <v>710</v>
      </c>
      <c r="P94" s="6">
        <v>1140</v>
      </c>
      <c r="Q94" s="6"/>
      <c r="R94" s="6">
        <v>0</v>
      </c>
      <c r="S94" s="6">
        <v>0</v>
      </c>
      <c r="T94" s="6"/>
      <c r="U94" s="6">
        <v>6350</v>
      </c>
      <c r="V94" s="6"/>
    </row>
    <row r="95" spans="2:22">
      <c r="B95" s="5"/>
    </row>
    <row r="96" spans="2:22" ht="13">
      <c r="B96" s="3" t="s">
        <v>139</v>
      </c>
      <c r="C96" s="6"/>
      <c r="D96" s="6"/>
      <c r="E96" s="6"/>
      <c r="F96" s="6"/>
      <c r="G96" s="6"/>
      <c r="H96" s="6"/>
      <c r="I96" s="6"/>
      <c r="J96" s="6"/>
      <c r="K96" s="6"/>
      <c r="L96" s="6"/>
      <c r="M96" s="6"/>
      <c r="N96" s="6"/>
      <c r="O96" s="6"/>
      <c r="P96" s="6"/>
      <c r="Q96" s="6"/>
      <c r="R96" s="6"/>
      <c r="S96" s="6"/>
      <c r="T96" s="6"/>
      <c r="U96" s="6"/>
      <c r="V96" s="6"/>
    </row>
    <row r="97" spans="2:22">
      <c r="B97" s="5" t="s">
        <v>140</v>
      </c>
      <c r="C97" s="6">
        <v>250</v>
      </c>
      <c r="D97" s="6">
        <v>230</v>
      </c>
      <c r="E97" s="6"/>
      <c r="F97" s="6">
        <v>4070</v>
      </c>
      <c r="G97" s="6">
        <v>3240</v>
      </c>
      <c r="H97" s="6"/>
      <c r="I97" s="6">
        <v>10050</v>
      </c>
      <c r="J97" s="6">
        <v>9660</v>
      </c>
      <c r="K97" s="6"/>
      <c r="L97" s="6">
        <v>6850</v>
      </c>
      <c r="M97" s="6">
        <v>7830</v>
      </c>
      <c r="N97" s="6"/>
      <c r="O97" s="6">
        <v>8490</v>
      </c>
      <c r="P97" s="6">
        <v>12270</v>
      </c>
      <c r="Q97" s="6"/>
      <c r="R97" s="6">
        <v>0</v>
      </c>
      <c r="S97" s="6">
        <v>0</v>
      </c>
      <c r="T97" s="6"/>
      <c r="U97" s="6">
        <v>62940</v>
      </c>
      <c r="V97" s="6"/>
    </row>
    <row r="98" spans="2:22">
      <c r="B98" s="5" t="s">
        <v>141</v>
      </c>
      <c r="C98" s="6">
        <v>10</v>
      </c>
      <c r="D98" s="6">
        <v>10</v>
      </c>
      <c r="E98" s="6"/>
      <c r="F98" s="6">
        <v>250</v>
      </c>
      <c r="G98" s="6">
        <v>150</v>
      </c>
      <c r="H98" s="6"/>
      <c r="I98" s="6">
        <v>730</v>
      </c>
      <c r="J98" s="6">
        <v>590</v>
      </c>
      <c r="K98" s="6"/>
      <c r="L98" s="6">
        <v>420</v>
      </c>
      <c r="M98" s="6">
        <v>530</v>
      </c>
      <c r="N98" s="6"/>
      <c r="O98" s="6">
        <v>300</v>
      </c>
      <c r="P98" s="6">
        <v>550</v>
      </c>
      <c r="Q98" s="6"/>
      <c r="R98" s="6">
        <v>0</v>
      </c>
      <c r="S98" s="6">
        <v>0</v>
      </c>
      <c r="T98" s="6"/>
      <c r="U98" s="6">
        <v>3540</v>
      </c>
      <c r="V98" s="6"/>
    </row>
    <row r="99" spans="2:22">
      <c r="B99" s="5"/>
    </row>
    <row r="100" spans="2:22" ht="13">
      <c r="B100" s="3" t="s">
        <v>142</v>
      </c>
      <c r="C100" s="6"/>
      <c r="D100" s="6"/>
      <c r="E100" s="6"/>
      <c r="F100" s="6"/>
      <c r="G100" s="6"/>
      <c r="H100" s="6"/>
      <c r="I100" s="6"/>
      <c r="J100" s="6"/>
      <c r="K100" s="6"/>
      <c r="L100" s="6"/>
      <c r="M100" s="6"/>
      <c r="N100" s="6"/>
      <c r="O100" s="6"/>
      <c r="P100" s="6"/>
      <c r="Q100" s="6"/>
      <c r="R100" s="6"/>
      <c r="S100" s="6"/>
      <c r="T100" s="6"/>
      <c r="U100" s="6"/>
      <c r="V100" s="6"/>
    </row>
    <row r="101" spans="2:22">
      <c r="B101" s="5" t="s">
        <v>143</v>
      </c>
      <c r="C101" s="6">
        <v>80</v>
      </c>
      <c r="D101" s="6">
        <v>80</v>
      </c>
      <c r="E101" s="6"/>
      <c r="F101" s="6">
        <v>480</v>
      </c>
      <c r="G101" s="6">
        <v>380</v>
      </c>
      <c r="H101" s="6"/>
      <c r="I101" s="6">
        <v>370</v>
      </c>
      <c r="J101" s="6">
        <v>360</v>
      </c>
      <c r="K101" s="6"/>
      <c r="L101" s="6">
        <v>80</v>
      </c>
      <c r="M101" s="6">
        <v>130</v>
      </c>
      <c r="N101" s="6"/>
      <c r="O101" s="6">
        <v>20</v>
      </c>
      <c r="P101" s="6">
        <v>40</v>
      </c>
      <c r="Q101" s="6"/>
      <c r="R101" s="6">
        <v>0</v>
      </c>
      <c r="S101" s="6">
        <v>0</v>
      </c>
      <c r="T101" s="6"/>
      <c r="U101" s="6">
        <v>2020</v>
      </c>
      <c r="V101" s="6"/>
    </row>
    <row r="102" spans="2:22">
      <c r="B102" s="5" t="s">
        <v>144</v>
      </c>
      <c r="C102" s="6" t="s">
        <v>40</v>
      </c>
      <c r="D102" s="6" t="s">
        <v>40</v>
      </c>
      <c r="E102" s="6"/>
      <c r="F102" s="6">
        <v>50</v>
      </c>
      <c r="G102" s="6">
        <v>10</v>
      </c>
      <c r="H102" s="6"/>
      <c r="I102" s="6">
        <v>20</v>
      </c>
      <c r="J102" s="6">
        <v>20</v>
      </c>
      <c r="K102" s="6"/>
      <c r="L102" s="6" t="s">
        <v>40</v>
      </c>
      <c r="M102" s="6">
        <v>10</v>
      </c>
      <c r="N102" s="6"/>
      <c r="O102" s="6">
        <v>0</v>
      </c>
      <c r="P102" s="6">
        <v>0</v>
      </c>
      <c r="Q102" s="6"/>
      <c r="R102" s="6">
        <v>0</v>
      </c>
      <c r="S102" s="6">
        <v>0</v>
      </c>
      <c r="T102" s="6"/>
      <c r="U102" s="6">
        <v>110</v>
      </c>
      <c r="V102" s="6"/>
    </row>
    <row r="103" spans="2:22">
      <c r="B103" s="5" t="s">
        <v>145</v>
      </c>
      <c r="C103" s="6">
        <v>10</v>
      </c>
      <c r="D103" s="6">
        <v>10</v>
      </c>
      <c r="E103" s="6"/>
      <c r="F103" s="6">
        <v>100</v>
      </c>
      <c r="G103" s="6">
        <v>70</v>
      </c>
      <c r="H103" s="6"/>
      <c r="I103" s="6">
        <v>110</v>
      </c>
      <c r="J103" s="6">
        <v>140</v>
      </c>
      <c r="K103" s="6"/>
      <c r="L103" s="6">
        <v>0</v>
      </c>
      <c r="M103" s="6">
        <v>10</v>
      </c>
      <c r="N103" s="6"/>
      <c r="O103" s="6" t="s">
        <v>40</v>
      </c>
      <c r="P103" s="6" t="s">
        <v>40</v>
      </c>
      <c r="Q103" s="6"/>
      <c r="R103" s="6">
        <v>0</v>
      </c>
      <c r="S103" s="6">
        <v>0</v>
      </c>
      <c r="T103" s="6"/>
      <c r="U103" s="6">
        <v>460</v>
      </c>
      <c r="V103" s="6"/>
    </row>
    <row r="104" spans="2:22">
      <c r="B104" s="5" t="s">
        <v>146</v>
      </c>
      <c r="C104" s="6" t="s">
        <v>40</v>
      </c>
      <c r="D104" s="6" t="s">
        <v>40</v>
      </c>
      <c r="E104" s="6"/>
      <c r="F104" s="6">
        <v>10</v>
      </c>
      <c r="G104" s="6">
        <v>10</v>
      </c>
      <c r="H104" s="6"/>
      <c r="I104" s="6" t="s">
        <v>40</v>
      </c>
      <c r="J104" s="6">
        <v>10</v>
      </c>
      <c r="K104" s="6"/>
      <c r="L104" s="6" t="s">
        <v>40</v>
      </c>
      <c r="M104" s="6" t="s">
        <v>40</v>
      </c>
      <c r="N104" s="6"/>
      <c r="O104" s="6">
        <v>0</v>
      </c>
      <c r="P104" s="6" t="s">
        <v>40</v>
      </c>
      <c r="Q104" s="6"/>
      <c r="R104" s="6">
        <v>0</v>
      </c>
      <c r="S104" s="6">
        <v>0</v>
      </c>
      <c r="T104" s="6"/>
      <c r="U104" s="6">
        <v>40</v>
      </c>
      <c r="V104" s="6"/>
    </row>
    <row r="105" spans="2:22">
      <c r="B105" s="5" t="s">
        <v>147</v>
      </c>
      <c r="C105" s="6" t="s">
        <v>40</v>
      </c>
      <c r="D105" s="6">
        <v>0</v>
      </c>
      <c r="E105" s="6"/>
      <c r="F105" s="6">
        <v>10</v>
      </c>
      <c r="G105" s="6">
        <v>10</v>
      </c>
      <c r="H105" s="6"/>
      <c r="I105" s="6">
        <v>10</v>
      </c>
      <c r="J105" s="6">
        <v>10</v>
      </c>
      <c r="K105" s="6"/>
      <c r="L105" s="6">
        <v>0</v>
      </c>
      <c r="M105" s="6" t="s">
        <v>40</v>
      </c>
      <c r="N105" s="6"/>
      <c r="O105" s="6" t="s">
        <v>40</v>
      </c>
      <c r="P105" s="6">
        <v>0</v>
      </c>
      <c r="Q105" s="6"/>
      <c r="R105" s="6">
        <v>0</v>
      </c>
      <c r="S105" s="6">
        <v>0</v>
      </c>
      <c r="T105" s="6"/>
      <c r="U105" s="6">
        <v>40</v>
      </c>
      <c r="V105" s="6"/>
    </row>
    <row r="106" spans="2:22">
      <c r="B106" s="5"/>
    </row>
    <row r="107" spans="2:22" ht="13">
      <c r="B107" s="3" t="s">
        <v>148</v>
      </c>
      <c r="C107" s="6"/>
      <c r="D107" s="6"/>
      <c r="E107" s="6"/>
      <c r="F107" s="6"/>
      <c r="G107" s="6"/>
      <c r="H107" s="6"/>
      <c r="I107" s="6"/>
      <c r="J107" s="6"/>
      <c r="K107" s="6"/>
      <c r="L107" s="6"/>
      <c r="M107" s="6"/>
      <c r="N107" s="6"/>
      <c r="O107" s="6"/>
      <c r="P107" s="6"/>
      <c r="Q107" s="6"/>
      <c r="R107" s="6"/>
      <c r="S107" s="6"/>
      <c r="T107" s="6"/>
      <c r="U107" s="6"/>
      <c r="V107" s="6"/>
    </row>
    <row r="108" spans="2:22">
      <c r="B108" s="5" t="s">
        <v>149</v>
      </c>
      <c r="C108" s="6">
        <v>160</v>
      </c>
      <c r="D108" s="6">
        <v>130</v>
      </c>
      <c r="E108" s="6"/>
      <c r="F108" s="6">
        <v>1780</v>
      </c>
      <c r="G108" s="6">
        <v>1590</v>
      </c>
      <c r="H108" s="6"/>
      <c r="I108" s="6">
        <v>4320</v>
      </c>
      <c r="J108" s="6">
        <v>4460</v>
      </c>
      <c r="K108" s="6"/>
      <c r="L108" s="6">
        <v>7170</v>
      </c>
      <c r="M108" s="6">
        <v>7200</v>
      </c>
      <c r="N108" s="6"/>
      <c r="O108" s="6">
        <v>3490</v>
      </c>
      <c r="P108" s="6">
        <v>4840</v>
      </c>
      <c r="Q108" s="6"/>
      <c r="R108" s="6">
        <v>150</v>
      </c>
      <c r="S108" s="6">
        <v>100</v>
      </c>
      <c r="T108" s="6"/>
      <c r="U108" s="6">
        <v>35370</v>
      </c>
      <c r="V108" s="6"/>
    </row>
    <row r="109" spans="2:22">
      <c r="B109" s="5"/>
    </row>
    <row r="110" spans="2:22" ht="13">
      <c r="B110" s="3" t="s">
        <v>150</v>
      </c>
      <c r="C110" s="6"/>
      <c r="D110" s="6"/>
      <c r="E110" s="6"/>
      <c r="F110" s="6"/>
      <c r="G110" s="6"/>
      <c r="H110" s="6"/>
      <c r="I110" s="6"/>
      <c r="J110" s="6"/>
      <c r="K110" s="6"/>
      <c r="L110" s="6"/>
      <c r="M110" s="6"/>
      <c r="N110" s="6"/>
      <c r="O110" s="6"/>
      <c r="P110" s="6"/>
      <c r="Q110" s="6"/>
      <c r="R110" s="6"/>
      <c r="S110" s="6"/>
      <c r="T110" s="6"/>
      <c r="U110" s="6"/>
      <c r="V110" s="6"/>
    </row>
    <row r="111" spans="2:22">
      <c r="B111" s="5" t="s">
        <v>151</v>
      </c>
      <c r="C111" s="6">
        <v>70</v>
      </c>
      <c r="D111" s="6">
        <v>80</v>
      </c>
      <c r="E111" s="6"/>
      <c r="F111" s="6">
        <v>710</v>
      </c>
      <c r="G111" s="6">
        <v>730</v>
      </c>
      <c r="H111" s="6"/>
      <c r="I111" s="6">
        <v>1070</v>
      </c>
      <c r="J111" s="6">
        <v>1610</v>
      </c>
      <c r="K111" s="6"/>
      <c r="L111" s="6">
        <v>300</v>
      </c>
      <c r="M111" s="6">
        <v>460</v>
      </c>
      <c r="N111" s="6"/>
      <c r="O111" s="6">
        <v>110</v>
      </c>
      <c r="P111" s="6">
        <v>170</v>
      </c>
      <c r="Q111" s="6"/>
      <c r="R111" s="6">
        <v>20</v>
      </c>
      <c r="S111" s="6">
        <v>20</v>
      </c>
      <c r="T111" s="6"/>
      <c r="U111" s="6">
        <v>5340</v>
      </c>
      <c r="V111" s="6"/>
    </row>
    <row r="112" spans="2:22">
      <c r="B112" s="5" t="s">
        <v>152</v>
      </c>
      <c r="C112" s="6">
        <v>0</v>
      </c>
      <c r="D112" s="6" t="s">
        <v>40</v>
      </c>
      <c r="E112" s="6"/>
      <c r="F112" s="6">
        <v>10</v>
      </c>
      <c r="G112" s="6">
        <v>10</v>
      </c>
      <c r="H112" s="6"/>
      <c r="I112" s="6">
        <v>50</v>
      </c>
      <c r="J112" s="6">
        <v>40</v>
      </c>
      <c r="K112" s="6"/>
      <c r="L112" s="6">
        <v>40</v>
      </c>
      <c r="M112" s="6">
        <v>50</v>
      </c>
      <c r="N112" s="6"/>
      <c r="O112" s="6">
        <v>50</v>
      </c>
      <c r="P112" s="6">
        <v>60</v>
      </c>
      <c r="Q112" s="6"/>
      <c r="R112" s="6">
        <v>0</v>
      </c>
      <c r="S112" s="6">
        <v>0</v>
      </c>
      <c r="T112" s="6"/>
      <c r="U112" s="6">
        <v>300</v>
      </c>
      <c r="V112" s="6"/>
    </row>
    <row r="113" spans="2:22">
      <c r="B113" s="5" t="s">
        <v>790</v>
      </c>
      <c r="C113" s="6">
        <v>30</v>
      </c>
      <c r="D113" s="6">
        <v>40</v>
      </c>
      <c r="E113" s="6"/>
      <c r="F113" s="6">
        <v>270</v>
      </c>
      <c r="G113" s="6">
        <v>400</v>
      </c>
      <c r="H113" s="6"/>
      <c r="I113" s="6">
        <v>840</v>
      </c>
      <c r="J113" s="6">
        <v>1880</v>
      </c>
      <c r="K113" s="6"/>
      <c r="L113" s="6">
        <v>710</v>
      </c>
      <c r="M113" s="6">
        <v>1940</v>
      </c>
      <c r="N113" s="6"/>
      <c r="O113" s="6">
        <v>3020</v>
      </c>
      <c r="P113" s="6">
        <v>7460</v>
      </c>
      <c r="Q113" s="6"/>
      <c r="R113" s="6" t="s">
        <v>40</v>
      </c>
      <c r="S113" s="6">
        <v>20</v>
      </c>
      <c r="T113" s="6"/>
      <c r="U113" s="6">
        <v>16600</v>
      </c>
      <c r="V113" s="6"/>
    </row>
    <row r="114" spans="2:22">
      <c r="B114" s="5" t="s">
        <v>153</v>
      </c>
      <c r="C114" s="6" t="s">
        <v>40</v>
      </c>
      <c r="D114" s="6">
        <v>10</v>
      </c>
      <c r="E114" s="6"/>
      <c r="F114" s="6">
        <v>50</v>
      </c>
      <c r="G114" s="6">
        <v>40</v>
      </c>
      <c r="H114" s="6"/>
      <c r="I114" s="6">
        <v>130</v>
      </c>
      <c r="J114" s="6">
        <v>170</v>
      </c>
      <c r="K114" s="6"/>
      <c r="L114" s="6">
        <v>140</v>
      </c>
      <c r="M114" s="6">
        <v>190</v>
      </c>
      <c r="N114" s="6"/>
      <c r="O114" s="6">
        <v>160</v>
      </c>
      <c r="P114" s="6">
        <v>290</v>
      </c>
      <c r="Q114" s="6"/>
      <c r="R114" s="6" t="s">
        <v>40</v>
      </c>
      <c r="S114" s="6" t="s">
        <v>40</v>
      </c>
      <c r="T114" s="6"/>
      <c r="U114" s="6">
        <v>1190</v>
      </c>
      <c r="V114" s="6"/>
    </row>
    <row r="115" spans="2:22">
      <c r="B115" s="5" t="s">
        <v>789</v>
      </c>
      <c r="C115" s="6">
        <v>50</v>
      </c>
      <c r="D115" s="6">
        <v>40</v>
      </c>
      <c r="E115" s="6"/>
      <c r="F115" s="6">
        <v>380</v>
      </c>
      <c r="G115" s="6">
        <v>400</v>
      </c>
      <c r="H115" s="6"/>
      <c r="I115" s="6">
        <v>3340</v>
      </c>
      <c r="J115" s="6">
        <v>3120</v>
      </c>
      <c r="K115" s="6"/>
      <c r="L115" s="6">
        <v>3840</v>
      </c>
      <c r="M115" s="6">
        <v>2400</v>
      </c>
      <c r="N115" s="6"/>
      <c r="O115" s="6">
        <v>16730</v>
      </c>
      <c r="P115" s="6">
        <v>11680</v>
      </c>
      <c r="Q115" s="6"/>
      <c r="R115" s="6">
        <v>2750</v>
      </c>
      <c r="S115" s="6">
        <v>9340</v>
      </c>
      <c r="T115" s="6"/>
      <c r="U115" s="6">
        <v>54030</v>
      </c>
      <c r="V115" s="6"/>
    </row>
    <row r="116" spans="2:22">
      <c r="B116" s="5" t="s">
        <v>154</v>
      </c>
      <c r="C116" s="6" t="s">
        <v>40</v>
      </c>
      <c r="D116" s="6" t="s">
        <v>40</v>
      </c>
      <c r="E116" s="6"/>
      <c r="F116" s="6">
        <v>10</v>
      </c>
      <c r="G116" s="6">
        <v>10</v>
      </c>
      <c r="H116" s="6"/>
      <c r="I116" s="6">
        <v>80</v>
      </c>
      <c r="J116" s="6">
        <v>90</v>
      </c>
      <c r="K116" s="6"/>
      <c r="L116" s="6">
        <v>160</v>
      </c>
      <c r="M116" s="6">
        <v>210</v>
      </c>
      <c r="N116" s="6"/>
      <c r="O116" s="6">
        <v>380</v>
      </c>
      <c r="P116" s="6">
        <v>480</v>
      </c>
      <c r="Q116" s="6"/>
      <c r="R116" s="6">
        <v>0</v>
      </c>
      <c r="S116" s="6">
        <v>0</v>
      </c>
      <c r="T116" s="6"/>
      <c r="U116" s="6">
        <v>1420</v>
      </c>
      <c r="V116" s="6"/>
    </row>
    <row r="117" spans="2:22">
      <c r="B117" s="5"/>
    </row>
    <row r="118" spans="2:22" ht="13">
      <c r="B118" s="3" t="s">
        <v>155</v>
      </c>
      <c r="C118" s="6"/>
      <c r="D118" s="6"/>
      <c r="E118" s="6"/>
      <c r="F118" s="6"/>
      <c r="G118" s="6"/>
      <c r="H118" s="6"/>
      <c r="I118" s="6"/>
      <c r="J118" s="6"/>
      <c r="K118" s="6"/>
      <c r="L118" s="6"/>
      <c r="M118" s="6"/>
      <c r="N118" s="6"/>
      <c r="O118" s="6"/>
      <c r="P118" s="6"/>
      <c r="Q118" s="6"/>
      <c r="R118" s="6"/>
      <c r="S118" s="6"/>
      <c r="T118" s="6"/>
      <c r="U118" s="6"/>
      <c r="V118" s="6"/>
    </row>
    <row r="119" spans="2:22">
      <c r="B119" s="5" t="s">
        <v>155</v>
      </c>
      <c r="C119" s="6" t="s">
        <v>40</v>
      </c>
      <c r="D119" s="6" t="s">
        <v>40</v>
      </c>
      <c r="E119" s="6"/>
      <c r="F119" s="6">
        <v>40</v>
      </c>
      <c r="G119" s="6">
        <v>50</v>
      </c>
      <c r="H119" s="6"/>
      <c r="I119" s="6">
        <v>120</v>
      </c>
      <c r="J119" s="6">
        <v>160</v>
      </c>
      <c r="K119" s="6"/>
      <c r="L119" s="6">
        <v>30</v>
      </c>
      <c r="M119" s="6">
        <v>40</v>
      </c>
      <c r="N119" s="6"/>
      <c r="O119" s="6">
        <v>60</v>
      </c>
      <c r="P119" s="6">
        <v>40</v>
      </c>
      <c r="Q119" s="6"/>
      <c r="R119" s="6">
        <v>0</v>
      </c>
      <c r="S119" s="6">
        <v>0</v>
      </c>
      <c r="T119" s="6"/>
      <c r="U119" s="6">
        <v>540</v>
      </c>
      <c r="V119" s="6"/>
    </row>
    <row r="120" spans="2:22">
      <c r="B120" s="5"/>
    </row>
    <row r="121" spans="2:22" ht="13">
      <c r="B121" s="3" t="s">
        <v>156</v>
      </c>
      <c r="C121" s="6"/>
      <c r="D121" s="6"/>
      <c r="E121" s="6"/>
      <c r="F121" s="6"/>
      <c r="G121" s="6"/>
      <c r="H121" s="6"/>
      <c r="I121" s="6"/>
      <c r="J121" s="6"/>
      <c r="K121" s="6"/>
      <c r="L121" s="6"/>
      <c r="M121" s="6"/>
      <c r="N121" s="6"/>
      <c r="O121" s="6"/>
      <c r="P121" s="6"/>
      <c r="Q121" s="6"/>
      <c r="R121" s="6"/>
      <c r="S121" s="6"/>
      <c r="T121" s="6"/>
      <c r="U121" s="6"/>
      <c r="V121" s="6"/>
    </row>
    <row r="122" spans="2:22">
      <c r="B122" s="5" t="s">
        <v>156</v>
      </c>
      <c r="C122" s="6">
        <v>20</v>
      </c>
      <c r="D122" s="6">
        <v>10</v>
      </c>
      <c r="E122" s="6"/>
      <c r="F122" s="6">
        <v>240</v>
      </c>
      <c r="G122" s="6">
        <v>120</v>
      </c>
      <c r="H122" s="6"/>
      <c r="I122" s="6">
        <v>1430</v>
      </c>
      <c r="J122" s="6">
        <v>860</v>
      </c>
      <c r="K122" s="6"/>
      <c r="L122" s="6">
        <v>1210</v>
      </c>
      <c r="M122" s="6">
        <v>1260</v>
      </c>
      <c r="N122" s="6"/>
      <c r="O122" s="6">
        <v>130</v>
      </c>
      <c r="P122" s="6">
        <v>200</v>
      </c>
      <c r="Q122" s="6"/>
      <c r="R122" s="6">
        <v>0</v>
      </c>
      <c r="S122" s="6">
        <v>0</v>
      </c>
      <c r="T122" s="6"/>
      <c r="U122" s="6">
        <v>5480</v>
      </c>
      <c r="V122" s="6"/>
    </row>
    <row r="123" spans="2:22">
      <c r="B123" s="5"/>
    </row>
    <row r="124" spans="2:22" ht="13">
      <c r="B124" s="3" t="s">
        <v>157</v>
      </c>
      <c r="C124" s="6"/>
      <c r="D124" s="6"/>
      <c r="E124" s="6"/>
      <c r="F124" s="6"/>
      <c r="G124" s="6"/>
      <c r="H124" s="6"/>
      <c r="I124" s="6"/>
      <c r="J124" s="6"/>
      <c r="K124" s="6"/>
      <c r="L124" s="6"/>
      <c r="M124" s="6"/>
      <c r="N124" s="6"/>
      <c r="O124" s="6"/>
      <c r="P124" s="6"/>
      <c r="Q124" s="6"/>
      <c r="R124" s="6"/>
      <c r="S124" s="6"/>
      <c r="T124" s="6"/>
      <c r="U124" s="6"/>
      <c r="V124" s="6"/>
    </row>
    <row r="125" spans="2:22">
      <c r="B125" s="5" t="s">
        <v>157</v>
      </c>
      <c r="C125" s="6">
        <v>10</v>
      </c>
      <c r="D125" s="6">
        <v>10</v>
      </c>
      <c r="E125" s="6"/>
      <c r="F125" s="6">
        <v>20</v>
      </c>
      <c r="G125" s="6">
        <v>30</v>
      </c>
      <c r="H125" s="6"/>
      <c r="I125" s="6">
        <v>30</v>
      </c>
      <c r="J125" s="6">
        <v>40</v>
      </c>
      <c r="K125" s="6"/>
      <c r="L125" s="6">
        <v>10</v>
      </c>
      <c r="M125" s="6">
        <v>10</v>
      </c>
      <c r="N125" s="6"/>
      <c r="O125" s="6" t="s">
        <v>40</v>
      </c>
      <c r="P125" s="6">
        <v>10</v>
      </c>
      <c r="Q125" s="6"/>
      <c r="R125" s="6">
        <v>0</v>
      </c>
      <c r="S125" s="6">
        <v>0</v>
      </c>
      <c r="T125" s="6"/>
      <c r="U125" s="6">
        <v>160</v>
      </c>
      <c r="V125" s="6"/>
    </row>
    <row r="126" spans="2:22">
      <c r="B126" s="5"/>
    </row>
    <row r="127" spans="2:22" ht="13">
      <c r="B127" s="3" t="s">
        <v>158</v>
      </c>
      <c r="C127" s="6"/>
      <c r="D127" s="6"/>
      <c r="E127" s="6"/>
      <c r="F127" s="6"/>
      <c r="G127" s="6"/>
      <c r="H127" s="6"/>
      <c r="I127" s="6"/>
      <c r="J127" s="6"/>
      <c r="K127" s="6"/>
      <c r="L127" s="6"/>
      <c r="M127" s="6"/>
      <c r="N127" s="6"/>
      <c r="O127" s="6"/>
      <c r="P127" s="6"/>
      <c r="Q127" s="6"/>
      <c r="R127" s="6"/>
      <c r="S127" s="6"/>
      <c r="T127" s="6"/>
      <c r="U127" s="6"/>
      <c r="V127" s="6"/>
    </row>
    <row r="128" spans="2:22">
      <c r="B128" s="5" t="s">
        <v>158</v>
      </c>
      <c r="C128" s="6">
        <v>20</v>
      </c>
      <c r="D128" s="6">
        <v>20</v>
      </c>
      <c r="E128" s="6"/>
      <c r="F128" s="6">
        <v>230</v>
      </c>
      <c r="G128" s="6">
        <v>350</v>
      </c>
      <c r="H128" s="6"/>
      <c r="I128" s="6">
        <v>190</v>
      </c>
      <c r="J128" s="6">
        <v>540</v>
      </c>
      <c r="K128" s="6"/>
      <c r="L128" s="6">
        <v>80</v>
      </c>
      <c r="M128" s="6">
        <v>120</v>
      </c>
      <c r="N128" s="6"/>
      <c r="O128" s="6">
        <v>70</v>
      </c>
      <c r="P128" s="6">
        <v>160</v>
      </c>
      <c r="Q128" s="6"/>
      <c r="R128" s="6">
        <v>0</v>
      </c>
      <c r="S128" s="6">
        <v>0</v>
      </c>
      <c r="T128" s="6"/>
      <c r="U128" s="6">
        <v>1780</v>
      </c>
      <c r="V128" s="6"/>
    </row>
    <row r="129" spans="2:22">
      <c r="B129" s="5"/>
    </row>
    <row r="130" spans="2:22" ht="13">
      <c r="B130" s="3" t="s">
        <v>159</v>
      </c>
      <c r="C130" s="6"/>
      <c r="D130" s="6"/>
      <c r="E130" s="6"/>
      <c r="F130" s="6"/>
      <c r="G130" s="6"/>
      <c r="H130" s="6"/>
      <c r="I130" s="6"/>
      <c r="J130" s="6"/>
      <c r="K130" s="6"/>
      <c r="L130" s="6"/>
      <c r="M130" s="6"/>
      <c r="N130" s="6"/>
      <c r="O130" s="6"/>
      <c r="P130" s="6"/>
      <c r="Q130" s="6"/>
      <c r="R130" s="6"/>
      <c r="S130" s="6"/>
      <c r="T130" s="6"/>
      <c r="U130" s="6"/>
      <c r="V130" s="6"/>
    </row>
    <row r="131" spans="2:22">
      <c r="B131" s="5" t="s">
        <v>159</v>
      </c>
      <c r="C131" s="6">
        <v>30</v>
      </c>
      <c r="D131" s="6">
        <v>20</v>
      </c>
      <c r="E131" s="6"/>
      <c r="F131" s="6">
        <v>250</v>
      </c>
      <c r="G131" s="6">
        <v>190</v>
      </c>
      <c r="H131" s="6"/>
      <c r="I131" s="6">
        <v>200</v>
      </c>
      <c r="J131" s="6">
        <v>170</v>
      </c>
      <c r="K131" s="6"/>
      <c r="L131" s="6">
        <v>130</v>
      </c>
      <c r="M131" s="6">
        <v>140</v>
      </c>
      <c r="N131" s="6"/>
      <c r="O131" s="6">
        <v>30</v>
      </c>
      <c r="P131" s="6">
        <v>30</v>
      </c>
      <c r="Q131" s="6"/>
      <c r="R131" s="6">
        <v>0</v>
      </c>
      <c r="S131" s="6">
        <v>0</v>
      </c>
      <c r="T131" s="6"/>
      <c r="U131" s="6">
        <v>1180</v>
      </c>
      <c r="V131" s="6"/>
    </row>
    <row r="132" spans="2:22">
      <c r="B132" s="5"/>
    </row>
    <row r="133" spans="2:22" ht="13">
      <c r="B133" s="3" t="s">
        <v>161</v>
      </c>
      <c r="C133" s="6"/>
      <c r="D133" s="6"/>
      <c r="E133" s="6"/>
      <c r="F133" s="6"/>
      <c r="G133" s="6"/>
      <c r="H133" s="6"/>
      <c r="I133" s="6"/>
      <c r="J133" s="6"/>
      <c r="K133" s="6"/>
      <c r="L133" s="6"/>
      <c r="M133" s="6"/>
      <c r="N133" s="6"/>
      <c r="O133" s="6"/>
      <c r="P133" s="6"/>
      <c r="Q133" s="6"/>
      <c r="R133" s="6"/>
      <c r="S133" s="6"/>
      <c r="T133" s="6"/>
      <c r="U133" s="6"/>
      <c r="V133" s="6"/>
    </row>
    <row r="134" spans="2:22">
      <c r="B134" s="5" t="s">
        <v>161</v>
      </c>
      <c r="C134" s="6">
        <v>10</v>
      </c>
      <c r="D134" s="6">
        <v>10</v>
      </c>
      <c r="E134" s="6"/>
      <c r="F134" s="6">
        <v>120</v>
      </c>
      <c r="G134" s="6">
        <v>60</v>
      </c>
      <c r="H134" s="6"/>
      <c r="I134" s="6">
        <v>50</v>
      </c>
      <c r="J134" s="6">
        <v>50</v>
      </c>
      <c r="K134" s="6"/>
      <c r="L134" s="6">
        <v>10</v>
      </c>
      <c r="M134" s="6">
        <v>10</v>
      </c>
      <c r="N134" s="6"/>
      <c r="O134" s="6">
        <v>10</v>
      </c>
      <c r="P134" s="6">
        <v>10</v>
      </c>
      <c r="Q134" s="6"/>
      <c r="R134" s="6">
        <v>0</v>
      </c>
      <c r="S134" s="6">
        <v>0</v>
      </c>
      <c r="T134" s="6"/>
      <c r="U134" s="6">
        <v>330</v>
      </c>
      <c r="V134" s="6"/>
    </row>
    <row r="135" spans="2:22">
      <c r="B135" s="5"/>
    </row>
    <row r="136" spans="2:22" ht="13">
      <c r="B136" s="3" t="s">
        <v>160</v>
      </c>
      <c r="C136" s="6"/>
      <c r="D136" s="6"/>
      <c r="E136" s="6"/>
      <c r="F136" s="6"/>
      <c r="G136" s="6"/>
      <c r="H136" s="6"/>
      <c r="I136" s="6"/>
      <c r="J136" s="6"/>
      <c r="K136" s="6"/>
      <c r="L136" s="6"/>
      <c r="M136" s="6"/>
      <c r="N136" s="6"/>
      <c r="O136" s="6"/>
      <c r="P136" s="6"/>
      <c r="Q136" s="6"/>
      <c r="R136" s="6"/>
      <c r="S136" s="6"/>
      <c r="T136" s="6"/>
      <c r="U136" s="6"/>
      <c r="V136" s="6"/>
    </row>
    <row r="137" spans="2:22">
      <c r="B137" s="5" t="s">
        <v>160</v>
      </c>
      <c r="C137" s="6">
        <v>10</v>
      </c>
      <c r="D137" s="6">
        <v>10</v>
      </c>
      <c r="E137" s="6"/>
      <c r="F137" s="6">
        <v>40</v>
      </c>
      <c r="G137" s="6">
        <v>50</v>
      </c>
      <c r="H137" s="6"/>
      <c r="I137" s="6">
        <v>40</v>
      </c>
      <c r="J137" s="6">
        <v>70</v>
      </c>
      <c r="K137" s="6"/>
      <c r="L137" s="6">
        <v>10</v>
      </c>
      <c r="M137" s="6">
        <v>20</v>
      </c>
      <c r="N137" s="6"/>
      <c r="O137" s="6" t="s">
        <v>40</v>
      </c>
      <c r="P137" s="6" t="s">
        <v>40</v>
      </c>
      <c r="Q137" s="6"/>
      <c r="R137" s="6">
        <v>0</v>
      </c>
      <c r="S137" s="6">
        <v>0</v>
      </c>
      <c r="T137" s="6"/>
      <c r="U137" s="6">
        <v>260</v>
      </c>
      <c r="V137" s="6"/>
    </row>
    <row r="138" spans="2:22">
      <c r="B138" s="5"/>
    </row>
    <row r="139" spans="2:22" ht="13">
      <c r="B139" s="3" t="s">
        <v>162</v>
      </c>
      <c r="C139" s="6"/>
      <c r="D139" s="6"/>
      <c r="E139" s="6"/>
      <c r="F139" s="6"/>
      <c r="G139" s="6"/>
      <c r="H139" s="6"/>
      <c r="I139" s="6"/>
      <c r="J139" s="6"/>
      <c r="K139" s="6"/>
      <c r="L139" s="6"/>
      <c r="M139" s="6"/>
      <c r="N139" s="6"/>
      <c r="O139" s="6"/>
      <c r="P139" s="6"/>
      <c r="Q139" s="6"/>
      <c r="R139" s="6"/>
      <c r="S139" s="6"/>
      <c r="T139" s="6"/>
      <c r="U139" s="6"/>
      <c r="V139" s="6"/>
    </row>
    <row r="140" spans="2:22">
      <c r="B140" s="5" t="s">
        <v>163</v>
      </c>
      <c r="C140" s="6" t="s">
        <v>40</v>
      </c>
      <c r="D140" s="6">
        <v>10</v>
      </c>
      <c r="E140" s="6"/>
      <c r="F140" s="6">
        <v>20</v>
      </c>
      <c r="G140" s="6">
        <v>30</v>
      </c>
      <c r="H140" s="6"/>
      <c r="I140" s="6">
        <v>10</v>
      </c>
      <c r="J140" s="6">
        <v>20</v>
      </c>
      <c r="K140" s="6"/>
      <c r="L140" s="6" t="s">
        <v>40</v>
      </c>
      <c r="M140" s="6">
        <v>10</v>
      </c>
      <c r="N140" s="6"/>
      <c r="O140" s="6">
        <v>10</v>
      </c>
      <c r="P140" s="6">
        <v>10</v>
      </c>
      <c r="Q140" s="6"/>
      <c r="R140" s="6">
        <v>0</v>
      </c>
      <c r="S140" s="6">
        <v>0</v>
      </c>
      <c r="T140" s="6"/>
      <c r="U140" s="6">
        <v>120</v>
      </c>
      <c r="V140" s="6"/>
    </row>
    <row r="141" spans="2:22">
      <c r="B141" s="5"/>
    </row>
    <row r="142" spans="2:22" ht="13">
      <c r="B142" s="3" t="s">
        <v>164</v>
      </c>
      <c r="C142" s="6"/>
      <c r="D142" s="6"/>
      <c r="E142" s="6"/>
      <c r="F142" s="6"/>
      <c r="G142" s="6"/>
      <c r="H142" s="6"/>
      <c r="I142" s="6"/>
      <c r="J142" s="6"/>
      <c r="K142" s="6"/>
      <c r="L142" s="6"/>
      <c r="M142" s="6"/>
      <c r="N142" s="6"/>
      <c r="O142" s="6"/>
      <c r="P142" s="6"/>
      <c r="Q142" s="6"/>
      <c r="R142" s="6"/>
      <c r="S142" s="6"/>
      <c r="T142" s="6"/>
      <c r="U142" s="6"/>
      <c r="V142" s="6"/>
    </row>
    <row r="143" spans="2:22">
      <c r="B143" s="5" t="s">
        <v>165</v>
      </c>
      <c r="C143" s="6">
        <v>100</v>
      </c>
      <c r="D143" s="6">
        <v>80</v>
      </c>
      <c r="E143" s="6"/>
      <c r="F143" s="6">
        <v>930</v>
      </c>
      <c r="G143" s="6">
        <v>1190</v>
      </c>
      <c r="H143" s="6"/>
      <c r="I143" s="6">
        <v>1530</v>
      </c>
      <c r="J143" s="6">
        <v>1900</v>
      </c>
      <c r="K143" s="6"/>
      <c r="L143" s="6">
        <v>550</v>
      </c>
      <c r="M143" s="6">
        <v>620</v>
      </c>
      <c r="N143" s="6"/>
      <c r="O143" s="6">
        <v>410</v>
      </c>
      <c r="P143" s="6">
        <v>510</v>
      </c>
      <c r="Q143" s="6"/>
      <c r="R143" s="6">
        <v>0</v>
      </c>
      <c r="S143" s="6">
        <v>0</v>
      </c>
      <c r="T143" s="6"/>
      <c r="U143" s="6">
        <v>7820</v>
      </c>
      <c r="V143" s="6"/>
    </row>
    <row r="144" spans="2:22">
      <c r="B144" s="5" t="s">
        <v>166</v>
      </c>
      <c r="C144" s="6" t="s">
        <v>40</v>
      </c>
      <c r="D144" s="6">
        <v>0</v>
      </c>
      <c r="E144" s="6"/>
      <c r="F144" s="6" t="s">
        <v>40</v>
      </c>
      <c r="G144" s="6" t="s">
        <v>40</v>
      </c>
      <c r="H144" s="6"/>
      <c r="I144" s="6">
        <v>10</v>
      </c>
      <c r="J144" s="6">
        <v>20</v>
      </c>
      <c r="K144" s="6"/>
      <c r="L144" s="6">
        <v>10</v>
      </c>
      <c r="M144" s="6">
        <v>30</v>
      </c>
      <c r="N144" s="6"/>
      <c r="O144" s="6">
        <v>10</v>
      </c>
      <c r="P144" s="6">
        <v>20</v>
      </c>
      <c r="Q144" s="6"/>
      <c r="R144" s="6">
        <v>0</v>
      </c>
      <c r="S144" s="6">
        <v>0</v>
      </c>
      <c r="T144" s="6"/>
      <c r="U144" s="6">
        <v>120</v>
      </c>
      <c r="V144" s="6"/>
    </row>
    <row r="145" spans="2:22">
      <c r="B145" s="5" t="s">
        <v>167</v>
      </c>
      <c r="C145" s="6">
        <v>20</v>
      </c>
      <c r="D145" s="6">
        <v>10</v>
      </c>
      <c r="E145" s="6"/>
      <c r="F145" s="6">
        <v>60</v>
      </c>
      <c r="G145" s="6">
        <v>140</v>
      </c>
      <c r="H145" s="6"/>
      <c r="I145" s="6">
        <v>240</v>
      </c>
      <c r="J145" s="6">
        <v>530</v>
      </c>
      <c r="K145" s="6"/>
      <c r="L145" s="6">
        <v>80</v>
      </c>
      <c r="M145" s="6">
        <v>240</v>
      </c>
      <c r="N145" s="6"/>
      <c r="O145" s="6">
        <v>170</v>
      </c>
      <c r="P145" s="6">
        <v>540</v>
      </c>
      <c r="Q145" s="6"/>
      <c r="R145" s="6">
        <v>0</v>
      </c>
      <c r="S145" s="6">
        <v>0</v>
      </c>
      <c r="T145" s="6"/>
      <c r="U145" s="6">
        <v>2020</v>
      </c>
      <c r="V145" s="6"/>
    </row>
    <row r="146" spans="2:22">
      <c r="B146" s="5" t="s">
        <v>168</v>
      </c>
      <c r="C146" s="6" t="s">
        <v>40</v>
      </c>
      <c r="D146" s="6">
        <v>0</v>
      </c>
      <c r="E146" s="6"/>
      <c r="F146" s="6">
        <v>10</v>
      </c>
      <c r="G146" s="6">
        <v>10</v>
      </c>
      <c r="H146" s="6"/>
      <c r="I146" s="6">
        <v>20</v>
      </c>
      <c r="J146" s="6">
        <v>30</v>
      </c>
      <c r="K146" s="6"/>
      <c r="L146" s="6">
        <v>30</v>
      </c>
      <c r="M146" s="6">
        <v>30</v>
      </c>
      <c r="N146" s="6"/>
      <c r="O146" s="6">
        <v>90</v>
      </c>
      <c r="P146" s="6">
        <v>90</v>
      </c>
      <c r="Q146" s="6"/>
      <c r="R146" s="6">
        <v>0</v>
      </c>
      <c r="S146" s="6">
        <v>0</v>
      </c>
      <c r="T146" s="6"/>
      <c r="U146" s="6">
        <v>310</v>
      </c>
      <c r="V146" s="6"/>
    </row>
    <row r="147" spans="2:22">
      <c r="B147" s="5" t="s">
        <v>169</v>
      </c>
      <c r="C147" s="6" t="s">
        <v>40</v>
      </c>
      <c r="D147" s="6" t="s">
        <v>40</v>
      </c>
      <c r="E147" s="6"/>
      <c r="F147" s="6">
        <v>60</v>
      </c>
      <c r="G147" s="6">
        <v>140</v>
      </c>
      <c r="H147" s="6"/>
      <c r="I147" s="6">
        <v>20</v>
      </c>
      <c r="J147" s="6">
        <v>50</v>
      </c>
      <c r="K147" s="6"/>
      <c r="L147" s="6" t="s">
        <v>40</v>
      </c>
      <c r="M147" s="6">
        <v>10</v>
      </c>
      <c r="N147" s="6"/>
      <c r="O147" s="6" t="s">
        <v>40</v>
      </c>
      <c r="P147" s="6">
        <v>40</v>
      </c>
      <c r="Q147" s="6"/>
      <c r="R147" s="6">
        <v>0</v>
      </c>
      <c r="S147" s="6">
        <v>0</v>
      </c>
      <c r="T147" s="6"/>
      <c r="U147" s="6">
        <v>320</v>
      </c>
      <c r="V147" s="6"/>
    </row>
    <row r="148" spans="2:22">
      <c r="B148" s="5" t="s">
        <v>170</v>
      </c>
      <c r="C148" s="6" t="s">
        <v>40</v>
      </c>
      <c r="D148" s="6" t="s">
        <v>40</v>
      </c>
      <c r="E148" s="6"/>
      <c r="F148" s="6">
        <v>10</v>
      </c>
      <c r="G148" s="6">
        <v>10</v>
      </c>
      <c r="H148" s="6"/>
      <c r="I148" s="6">
        <v>60</v>
      </c>
      <c r="J148" s="6">
        <v>70</v>
      </c>
      <c r="K148" s="6"/>
      <c r="L148" s="6">
        <v>60</v>
      </c>
      <c r="M148" s="6">
        <v>20</v>
      </c>
      <c r="N148" s="6"/>
      <c r="O148" s="6">
        <v>10</v>
      </c>
      <c r="P148" s="6">
        <v>10</v>
      </c>
      <c r="Q148" s="6"/>
      <c r="R148" s="6">
        <v>0</v>
      </c>
      <c r="S148" s="6">
        <v>0</v>
      </c>
      <c r="T148" s="6"/>
      <c r="U148" s="6">
        <v>250</v>
      </c>
      <c r="V148" s="6"/>
    </row>
    <row r="149" spans="2:22">
      <c r="B149" s="5" t="s">
        <v>171</v>
      </c>
      <c r="C149" s="6" t="s">
        <v>40</v>
      </c>
      <c r="D149" s="6">
        <v>0</v>
      </c>
      <c r="E149" s="6"/>
      <c r="F149" s="6">
        <v>20</v>
      </c>
      <c r="G149" s="6">
        <v>20</v>
      </c>
      <c r="H149" s="6"/>
      <c r="I149" s="6">
        <v>140</v>
      </c>
      <c r="J149" s="6">
        <v>80</v>
      </c>
      <c r="K149" s="6"/>
      <c r="L149" s="6">
        <v>160</v>
      </c>
      <c r="M149" s="6">
        <v>100</v>
      </c>
      <c r="N149" s="6"/>
      <c r="O149" s="6">
        <v>340</v>
      </c>
      <c r="P149" s="6">
        <v>130</v>
      </c>
      <c r="Q149" s="6"/>
      <c r="R149" s="6">
        <v>0</v>
      </c>
      <c r="S149" s="6">
        <v>0</v>
      </c>
      <c r="T149" s="6"/>
      <c r="U149" s="6">
        <v>990</v>
      </c>
      <c r="V149" s="6"/>
    </row>
    <row r="150" spans="2:22">
      <c r="B150" s="5" t="s">
        <v>172</v>
      </c>
      <c r="C150" s="6" t="s">
        <v>40</v>
      </c>
      <c r="D150" s="6">
        <v>0</v>
      </c>
      <c r="E150" s="6"/>
      <c r="F150" s="6">
        <v>20</v>
      </c>
      <c r="G150" s="6">
        <v>30</v>
      </c>
      <c r="H150" s="6"/>
      <c r="I150" s="6">
        <v>70</v>
      </c>
      <c r="J150" s="6">
        <v>100</v>
      </c>
      <c r="K150" s="6"/>
      <c r="L150" s="6">
        <v>30</v>
      </c>
      <c r="M150" s="6">
        <v>30</v>
      </c>
      <c r="N150" s="6"/>
      <c r="O150" s="6">
        <v>80</v>
      </c>
      <c r="P150" s="6">
        <v>80</v>
      </c>
      <c r="Q150" s="6"/>
      <c r="R150" s="6">
        <v>0</v>
      </c>
      <c r="S150" s="6">
        <v>0</v>
      </c>
      <c r="T150" s="6"/>
      <c r="U150" s="6">
        <v>440</v>
      </c>
      <c r="V150" s="6"/>
    </row>
    <row r="151" spans="2:22">
      <c r="B151" s="5" t="s">
        <v>173</v>
      </c>
      <c r="C151" s="6">
        <v>0</v>
      </c>
      <c r="D151" s="6" t="s">
        <v>40</v>
      </c>
      <c r="E151" s="6"/>
      <c r="F151" s="6" t="s">
        <v>40</v>
      </c>
      <c r="G151" s="6" t="s">
        <v>40</v>
      </c>
      <c r="H151" s="6"/>
      <c r="I151" s="6">
        <v>10</v>
      </c>
      <c r="J151" s="6">
        <v>10</v>
      </c>
      <c r="K151" s="6"/>
      <c r="L151" s="6" t="s">
        <v>40</v>
      </c>
      <c r="M151" s="6">
        <v>10</v>
      </c>
      <c r="N151" s="6"/>
      <c r="O151" s="6">
        <v>10</v>
      </c>
      <c r="P151" s="6">
        <v>10</v>
      </c>
      <c r="Q151" s="6"/>
      <c r="R151" s="6">
        <v>0</v>
      </c>
      <c r="S151" s="6">
        <v>0</v>
      </c>
      <c r="T151" s="6"/>
      <c r="U151" s="6">
        <v>50</v>
      </c>
      <c r="V151" s="6"/>
    </row>
    <row r="152" spans="2:22">
      <c r="B152" s="5" t="s">
        <v>174</v>
      </c>
      <c r="C152" s="6">
        <v>0</v>
      </c>
      <c r="D152" s="6" t="s">
        <v>40</v>
      </c>
      <c r="E152" s="6"/>
      <c r="F152" s="6">
        <v>30</v>
      </c>
      <c r="G152" s="6">
        <v>30</v>
      </c>
      <c r="H152" s="6"/>
      <c r="I152" s="6">
        <v>200</v>
      </c>
      <c r="J152" s="6">
        <v>190</v>
      </c>
      <c r="K152" s="6"/>
      <c r="L152" s="6">
        <v>160</v>
      </c>
      <c r="M152" s="6">
        <v>190</v>
      </c>
      <c r="N152" s="6"/>
      <c r="O152" s="6">
        <v>190</v>
      </c>
      <c r="P152" s="6">
        <v>170</v>
      </c>
      <c r="Q152" s="6"/>
      <c r="R152" s="6">
        <v>0</v>
      </c>
      <c r="S152" s="6">
        <v>0</v>
      </c>
      <c r="T152" s="6"/>
      <c r="U152" s="6">
        <v>1160</v>
      </c>
      <c r="V152" s="6"/>
    </row>
    <row r="153" spans="2:22">
      <c r="B153" s="5" t="s">
        <v>175</v>
      </c>
      <c r="C153" s="6">
        <v>0</v>
      </c>
      <c r="D153" s="6" t="s">
        <v>40</v>
      </c>
      <c r="E153" s="6"/>
      <c r="F153" s="6">
        <v>10</v>
      </c>
      <c r="G153" s="6">
        <v>10</v>
      </c>
      <c r="H153" s="6"/>
      <c r="I153" s="6">
        <v>10</v>
      </c>
      <c r="J153" s="6">
        <v>20</v>
      </c>
      <c r="K153" s="6"/>
      <c r="L153" s="6" t="s">
        <v>40</v>
      </c>
      <c r="M153" s="6">
        <v>10</v>
      </c>
      <c r="N153" s="6"/>
      <c r="O153" s="6" t="s">
        <v>40</v>
      </c>
      <c r="P153" s="6">
        <v>0</v>
      </c>
      <c r="Q153" s="6"/>
      <c r="R153" s="6">
        <v>0</v>
      </c>
      <c r="S153" s="6">
        <v>0</v>
      </c>
      <c r="T153" s="6"/>
      <c r="U153" s="6">
        <v>60</v>
      </c>
      <c r="V153" s="6"/>
    </row>
    <row r="154" spans="2:22">
      <c r="B154" s="5" t="s">
        <v>176</v>
      </c>
      <c r="C154" s="6" t="s">
        <v>40</v>
      </c>
      <c r="D154" s="6" t="s">
        <v>40</v>
      </c>
      <c r="E154" s="6"/>
      <c r="F154" s="6">
        <v>30</v>
      </c>
      <c r="G154" s="6">
        <v>40</v>
      </c>
      <c r="H154" s="6"/>
      <c r="I154" s="6">
        <v>120</v>
      </c>
      <c r="J154" s="6">
        <v>200</v>
      </c>
      <c r="K154" s="6"/>
      <c r="L154" s="6">
        <v>150</v>
      </c>
      <c r="M154" s="6">
        <v>340</v>
      </c>
      <c r="N154" s="6"/>
      <c r="O154" s="6">
        <v>290</v>
      </c>
      <c r="P154" s="6">
        <v>630</v>
      </c>
      <c r="Q154" s="6"/>
      <c r="R154" s="6" t="s">
        <v>40</v>
      </c>
      <c r="S154" s="6" t="s">
        <v>40</v>
      </c>
      <c r="T154" s="6"/>
      <c r="U154" s="6">
        <v>1800</v>
      </c>
      <c r="V154" s="6"/>
    </row>
    <row r="155" spans="2:22">
      <c r="B155" s="5" t="s">
        <v>177</v>
      </c>
      <c r="C155" s="6" t="s">
        <v>40</v>
      </c>
      <c r="D155" s="6">
        <v>0</v>
      </c>
      <c r="E155" s="6"/>
      <c r="F155" s="6" t="s">
        <v>40</v>
      </c>
      <c r="G155" s="6" t="s">
        <v>40</v>
      </c>
      <c r="H155" s="6"/>
      <c r="I155" s="6">
        <v>10</v>
      </c>
      <c r="J155" s="6">
        <v>10</v>
      </c>
      <c r="K155" s="6"/>
      <c r="L155" s="6">
        <v>0</v>
      </c>
      <c r="M155" s="6" t="s">
        <v>40</v>
      </c>
      <c r="N155" s="6"/>
      <c r="O155" s="6">
        <v>0</v>
      </c>
      <c r="P155" s="6">
        <v>0</v>
      </c>
      <c r="Q155" s="6"/>
      <c r="R155" s="6">
        <v>0</v>
      </c>
      <c r="S155" s="6">
        <v>0</v>
      </c>
      <c r="T155" s="6"/>
      <c r="U155" s="6">
        <v>20</v>
      </c>
      <c r="V155" s="6"/>
    </row>
    <row r="156" spans="2:22">
      <c r="B156" s="5" t="s">
        <v>178</v>
      </c>
      <c r="C156" s="6" t="s">
        <v>40</v>
      </c>
      <c r="D156" s="6">
        <v>0</v>
      </c>
      <c r="E156" s="6"/>
      <c r="F156" s="6">
        <v>20</v>
      </c>
      <c r="G156" s="6" t="s">
        <v>40</v>
      </c>
      <c r="H156" s="6"/>
      <c r="I156" s="6">
        <v>40</v>
      </c>
      <c r="J156" s="6">
        <v>30</v>
      </c>
      <c r="K156" s="6"/>
      <c r="L156" s="6">
        <v>30</v>
      </c>
      <c r="M156" s="6">
        <v>30</v>
      </c>
      <c r="N156" s="6"/>
      <c r="O156" s="6">
        <v>10</v>
      </c>
      <c r="P156" s="6">
        <v>40</v>
      </c>
      <c r="Q156" s="6"/>
      <c r="R156" s="6">
        <v>0</v>
      </c>
      <c r="S156" s="6">
        <v>0</v>
      </c>
      <c r="T156" s="6"/>
      <c r="U156" s="6">
        <v>190</v>
      </c>
      <c r="V156" s="6"/>
    </row>
    <row r="157" spans="2:22">
      <c r="B157" s="5" t="s">
        <v>179</v>
      </c>
      <c r="C157" s="6" t="s">
        <v>40</v>
      </c>
      <c r="D157" s="6">
        <v>0</v>
      </c>
      <c r="E157" s="6"/>
      <c r="F157" s="6">
        <v>10</v>
      </c>
      <c r="G157" s="6">
        <v>20</v>
      </c>
      <c r="H157" s="6"/>
      <c r="I157" s="6">
        <v>10</v>
      </c>
      <c r="J157" s="6">
        <v>10</v>
      </c>
      <c r="K157" s="6"/>
      <c r="L157" s="6" t="s">
        <v>40</v>
      </c>
      <c r="M157" s="6">
        <v>0</v>
      </c>
      <c r="N157" s="6"/>
      <c r="O157" s="6">
        <v>0</v>
      </c>
      <c r="P157" s="6" t="s">
        <v>40</v>
      </c>
      <c r="Q157" s="6"/>
      <c r="R157" s="6">
        <v>0</v>
      </c>
      <c r="S157" s="6">
        <v>0</v>
      </c>
      <c r="T157" s="6"/>
      <c r="U157" s="6">
        <v>50</v>
      </c>
      <c r="V157" s="6"/>
    </row>
    <row r="158" spans="2:22">
      <c r="B158" s="5" t="s">
        <v>180</v>
      </c>
      <c r="C158" s="6" t="s">
        <v>40</v>
      </c>
      <c r="D158" s="6" t="s">
        <v>40</v>
      </c>
      <c r="E158" s="6"/>
      <c r="F158" s="6">
        <v>90</v>
      </c>
      <c r="G158" s="6">
        <v>50</v>
      </c>
      <c r="H158" s="6"/>
      <c r="I158" s="6">
        <v>510</v>
      </c>
      <c r="J158" s="6">
        <v>170</v>
      </c>
      <c r="K158" s="6"/>
      <c r="L158" s="6">
        <v>1520</v>
      </c>
      <c r="M158" s="6">
        <v>600</v>
      </c>
      <c r="N158" s="6"/>
      <c r="O158" s="6">
        <v>850</v>
      </c>
      <c r="P158" s="6">
        <v>700</v>
      </c>
      <c r="Q158" s="6"/>
      <c r="R158" s="6">
        <v>0</v>
      </c>
      <c r="S158" s="6">
        <v>0</v>
      </c>
      <c r="T158" s="6"/>
      <c r="U158" s="6">
        <v>4490</v>
      </c>
      <c r="V158" s="6"/>
    </row>
    <row r="159" spans="2:22">
      <c r="B159" s="5" t="s">
        <v>181</v>
      </c>
      <c r="C159" s="6">
        <v>0</v>
      </c>
      <c r="D159" s="6">
        <v>0</v>
      </c>
      <c r="E159" s="6"/>
      <c r="F159" s="6">
        <v>10</v>
      </c>
      <c r="G159" s="6">
        <v>10</v>
      </c>
      <c r="H159" s="6"/>
      <c r="I159" s="6">
        <v>30</v>
      </c>
      <c r="J159" s="6">
        <v>30</v>
      </c>
      <c r="K159" s="6"/>
      <c r="L159" s="6">
        <v>40</v>
      </c>
      <c r="M159" s="6">
        <v>40</v>
      </c>
      <c r="N159" s="6"/>
      <c r="O159" s="6">
        <v>60</v>
      </c>
      <c r="P159" s="6">
        <v>80</v>
      </c>
      <c r="Q159" s="6"/>
      <c r="R159" s="6">
        <v>0</v>
      </c>
      <c r="S159" s="6">
        <v>0</v>
      </c>
      <c r="T159" s="6"/>
      <c r="U159" s="6">
        <v>290</v>
      </c>
      <c r="V159" s="6"/>
    </row>
    <row r="160" spans="2:22">
      <c r="B160" s="5" t="s">
        <v>182</v>
      </c>
      <c r="C160" s="6" t="s">
        <v>40</v>
      </c>
      <c r="D160" s="6" t="s">
        <v>40</v>
      </c>
      <c r="E160" s="6"/>
      <c r="F160" s="6">
        <v>60</v>
      </c>
      <c r="G160" s="6">
        <v>70</v>
      </c>
      <c r="H160" s="6"/>
      <c r="I160" s="6">
        <v>150</v>
      </c>
      <c r="J160" s="6">
        <v>180</v>
      </c>
      <c r="K160" s="6"/>
      <c r="L160" s="6">
        <v>90</v>
      </c>
      <c r="M160" s="6">
        <v>180</v>
      </c>
      <c r="N160" s="6"/>
      <c r="O160" s="6">
        <v>170</v>
      </c>
      <c r="P160" s="6">
        <v>230</v>
      </c>
      <c r="Q160" s="6"/>
      <c r="R160" s="6">
        <v>0</v>
      </c>
      <c r="S160" s="6">
        <v>0</v>
      </c>
      <c r="T160" s="6"/>
      <c r="U160" s="6">
        <v>1140</v>
      </c>
      <c r="V160" s="6"/>
    </row>
    <row r="161" spans="2:22">
      <c r="B161" s="5" t="s">
        <v>183</v>
      </c>
      <c r="C161" s="6" t="s">
        <v>40</v>
      </c>
      <c r="D161" s="6">
        <v>0</v>
      </c>
      <c r="E161" s="6"/>
      <c r="F161" s="6">
        <v>10</v>
      </c>
      <c r="G161" s="6">
        <v>10</v>
      </c>
      <c r="H161" s="6"/>
      <c r="I161" s="6">
        <v>30</v>
      </c>
      <c r="J161" s="6">
        <v>20</v>
      </c>
      <c r="K161" s="6"/>
      <c r="L161" s="6">
        <v>30</v>
      </c>
      <c r="M161" s="6">
        <v>30</v>
      </c>
      <c r="N161" s="6"/>
      <c r="O161" s="6">
        <v>50</v>
      </c>
      <c r="P161" s="6">
        <v>70</v>
      </c>
      <c r="Q161" s="6"/>
      <c r="R161" s="6">
        <v>0</v>
      </c>
      <c r="S161" s="6">
        <v>0</v>
      </c>
      <c r="T161" s="6"/>
      <c r="U161" s="6">
        <v>240</v>
      </c>
      <c r="V161" s="6"/>
    </row>
    <row r="162" spans="2:22">
      <c r="B162" s="5" t="s">
        <v>184</v>
      </c>
      <c r="C162" s="6" t="s">
        <v>40</v>
      </c>
      <c r="D162" s="6" t="s">
        <v>40</v>
      </c>
      <c r="E162" s="6"/>
      <c r="F162" s="6">
        <v>90</v>
      </c>
      <c r="G162" s="6">
        <v>50</v>
      </c>
      <c r="H162" s="6"/>
      <c r="I162" s="6">
        <v>150</v>
      </c>
      <c r="J162" s="6">
        <v>110</v>
      </c>
      <c r="K162" s="6"/>
      <c r="L162" s="6">
        <v>20</v>
      </c>
      <c r="M162" s="6">
        <v>20</v>
      </c>
      <c r="N162" s="6"/>
      <c r="O162" s="6">
        <v>30</v>
      </c>
      <c r="P162" s="6">
        <v>30</v>
      </c>
      <c r="Q162" s="6"/>
      <c r="R162" s="6">
        <v>0</v>
      </c>
      <c r="S162" s="6">
        <v>0</v>
      </c>
      <c r="T162" s="6"/>
      <c r="U162" s="6">
        <v>490</v>
      </c>
      <c r="V162" s="6"/>
    </row>
    <row r="163" spans="2:22">
      <c r="B163" s="5"/>
    </row>
    <row r="164" spans="2:22" ht="13">
      <c r="B164" s="3" t="s">
        <v>185</v>
      </c>
      <c r="C164" s="6"/>
      <c r="D164" s="6"/>
      <c r="E164" s="6"/>
      <c r="F164" s="6"/>
      <c r="G164" s="6"/>
      <c r="H164" s="6"/>
      <c r="I164" s="6"/>
      <c r="J164" s="6"/>
      <c r="K164" s="6"/>
      <c r="L164" s="6"/>
      <c r="M164" s="6"/>
      <c r="N164" s="6"/>
      <c r="O164" s="6"/>
      <c r="P164" s="6"/>
      <c r="Q164" s="6"/>
      <c r="R164" s="6"/>
      <c r="S164" s="6"/>
      <c r="T164" s="6"/>
      <c r="U164" s="6"/>
      <c r="V164" s="6"/>
    </row>
    <row r="165" spans="2:22">
      <c r="B165" s="5" t="s">
        <v>186</v>
      </c>
      <c r="C165" s="6">
        <v>120</v>
      </c>
      <c r="D165" s="6">
        <v>90</v>
      </c>
      <c r="E165" s="6"/>
      <c r="F165" s="6">
        <v>770</v>
      </c>
      <c r="G165" s="6">
        <v>530</v>
      </c>
      <c r="H165" s="6"/>
      <c r="I165" s="6">
        <v>830</v>
      </c>
      <c r="J165" s="6">
        <v>630</v>
      </c>
      <c r="K165" s="6"/>
      <c r="L165" s="6">
        <v>160</v>
      </c>
      <c r="M165" s="6">
        <v>230</v>
      </c>
      <c r="N165" s="6"/>
      <c r="O165" s="6">
        <v>100</v>
      </c>
      <c r="P165" s="6">
        <v>50</v>
      </c>
      <c r="Q165" s="6"/>
      <c r="R165" s="6">
        <v>0</v>
      </c>
      <c r="S165" s="6">
        <v>0</v>
      </c>
      <c r="T165" s="6"/>
      <c r="U165" s="6">
        <v>3510</v>
      </c>
      <c r="V165" s="6"/>
    </row>
    <row r="166" spans="2:22">
      <c r="B166" s="5" t="s">
        <v>187</v>
      </c>
      <c r="C166" s="6" t="s">
        <v>40</v>
      </c>
      <c r="D166" s="6" t="s">
        <v>40</v>
      </c>
      <c r="E166" s="6"/>
      <c r="F166" s="6">
        <v>180</v>
      </c>
      <c r="G166" s="6">
        <v>100</v>
      </c>
      <c r="H166" s="6"/>
      <c r="I166" s="6">
        <v>520</v>
      </c>
      <c r="J166" s="6">
        <v>430</v>
      </c>
      <c r="K166" s="6"/>
      <c r="L166" s="6">
        <v>400</v>
      </c>
      <c r="M166" s="6">
        <v>500</v>
      </c>
      <c r="N166" s="6"/>
      <c r="O166" s="6">
        <v>1360</v>
      </c>
      <c r="P166" s="6">
        <v>2730</v>
      </c>
      <c r="Q166" s="6"/>
      <c r="R166" s="6">
        <v>0</v>
      </c>
      <c r="S166" s="6">
        <v>0</v>
      </c>
      <c r="T166" s="6"/>
      <c r="U166" s="6">
        <v>6230</v>
      </c>
      <c r="V166" s="6"/>
    </row>
    <row r="167" spans="2:22">
      <c r="B167" s="5" t="s">
        <v>188</v>
      </c>
      <c r="C167" s="6" t="s">
        <v>40</v>
      </c>
      <c r="D167" s="6">
        <v>10</v>
      </c>
      <c r="E167" s="6"/>
      <c r="F167" s="6">
        <v>70</v>
      </c>
      <c r="G167" s="6">
        <v>50</v>
      </c>
      <c r="H167" s="6"/>
      <c r="I167" s="6">
        <v>620</v>
      </c>
      <c r="J167" s="6">
        <v>330</v>
      </c>
      <c r="K167" s="6"/>
      <c r="L167" s="6">
        <v>1910</v>
      </c>
      <c r="M167" s="6">
        <v>680</v>
      </c>
      <c r="N167" s="6"/>
      <c r="O167" s="6">
        <v>750</v>
      </c>
      <c r="P167" s="6">
        <v>370</v>
      </c>
      <c r="Q167" s="6"/>
      <c r="R167" s="6">
        <v>0</v>
      </c>
      <c r="S167" s="6">
        <v>0</v>
      </c>
      <c r="T167" s="6"/>
      <c r="U167" s="6">
        <v>4790</v>
      </c>
      <c r="V167" s="6"/>
    </row>
    <row r="168" spans="2:22">
      <c r="B168" s="5" t="s">
        <v>189</v>
      </c>
      <c r="C168" s="6" t="s">
        <v>40</v>
      </c>
      <c r="D168" s="6" t="s">
        <v>40</v>
      </c>
      <c r="E168" s="6"/>
      <c r="F168" s="6">
        <v>120</v>
      </c>
      <c r="G168" s="6">
        <v>40</v>
      </c>
      <c r="H168" s="6"/>
      <c r="I168" s="6">
        <v>360</v>
      </c>
      <c r="J168" s="6">
        <v>170</v>
      </c>
      <c r="K168" s="6"/>
      <c r="L168" s="6">
        <v>130</v>
      </c>
      <c r="M168" s="6">
        <v>110</v>
      </c>
      <c r="N168" s="6"/>
      <c r="O168" s="6">
        <v>140</v>
      </c>
      <c r="P168" s="6">
        <v>150</v>
      </c>
      <c r="Q168" s="6"/>
      <c r="R168" s="6">
        <v>0</v>
      </c>
      <c r="S168" s="6">
        <v>0</v>
      </c>
      <c r="T168" s="6"/>
      <c r="U168" s="6">
        <v>1230</v>
      </c>
      <c r="V168" s="6"/>
    </row>
    <row r="169" spans="2:22">
      <c r="B169" s="5" t="s">
        <v>190</v>
      </c>
      <c r="C169" s="6">
        <v>0</v>
      </c>
      <c r="D169" s="6" t="s">
        <v>40</v>
      </c>
      <c r="E169" s="6"/>
      <c r="F169" s="6">
        <v>20</v>
      </c>
      <c r="G169" s="6" t="s">
        <v>40</v>
      </c>
      <c r="H169" s="6"/>
      <c r="I169" s="6">
        <v>80</v>
      </c>
      <c r="J169" s="6">
        <v>20</v>
      </c>
      <c r="K169" s="6"/>
      <c r="L169" s="6">
        <v>30</v>
      </c>
      <c r="M169" s="6">
        <v>20</v>
      </c>
      <c r="N169" s="6"/>
      <c r="O169" s="6">
        <v>20</v>
      </c>
      <c r="P169" s="6">
        <v>30</v>
      </c>
      <c r="Q169" s="6"/>
      <c r="R169" s="6">
        <v>0</v>
      </c>
      <c r="S169" s="6">
        <v>0</v>
      </c>
      <c r="T169" s="6"/>
      <c r="U169" s="6">
        <v>210</v>
      </c>
      <c r="V169" s="6"/>
    </row>
    <row r="170" spans="2:22">
      <c r="B170" s="5"/>
    </row>
    <row r="171" spans="2:22" ht="13">
      <c r="B171" s="3" t="s">
        <v>191</v>
      </c>
      <c r="C171" s="6"/>
      <c r="D171" s="6"/>
      <c r="E171" s="6"/>
      <c r="F171" s="6"/>
      <c r="G171" s="6"/>
      <c r="H171" s="6"/>
      <c r="I171" s="6"/>
      <c r="J171" s="6"/>
      <c r="K171" s="6"/>
      <c r="L171" s="6"/>
      <c r="M171" s="6"/>
      <c r="N171" s="6"/>
      <c r="O171" s="6"/>
      <c r="P171" s="6"/>
      <c r="Q171" s="6"/>
      <c r="R171" s="6"/>
      <c r="S171" s="6"/>
      <c r="T171" s="6"/>
      <c r="U171" s="6"/>
      <c r="V171" s="6"/>
    </row>
    <row r="172" spans="2:22">
      <c r="B172" s="5" t="s">
        <v>191</v>
      </c>
      <c r="C172" s="6">
        <v>50</v>
      </c>
      <c r="D172" s="6">
        <v>30</v>
      </c>
      <c r="E172" s="6"/>
      <c r="F172" s="6">
        <v>470</v>
      </c>
      <c r="G172" s="6">
        <v>450</v>
      </c>
      <c r="H172" s="6"/>
      <c r="I172" s="6">
        <v>970</v>
      </c>
      <c r="J172" s="6">
        <v>1300</v>
      </c>
      <c r="K172" s="6"/>
      <c r="L172" s="6">
        <v>260</v>
      </c>
      <c r="M172" s="6">
        <v>500</v>
      </c>
      <c r="N172" s="6"/>
      <c r="O172" s="6">
        <v>630</v>
      </c>
      <c r="P172" s="6">
        <v>830</v>
      </c>
      <c r="Q172" s="6"/>
      <c r="R172" s="6">
        <v>0</v>
      </c>
      <c r="S172" s="6">
        <v>0</v>
      </c>
      <c r="T172" s="6"/>
      <c r="U172" s="6">
        <v>5550</v>
      </c>
      <c r="V172" s="6"/>
    </row>
    <row r="173" spans="2:22">
      <c r="B173" s="5"/>
    </row>
    <row r="174" spans="2:22" ht="13">
      <c r="B174" s="3" t="s">
        <v>192</v>
      </c>
      <c r="C174" s="6"/>
      <c r="D174" s="6"/>
      <c r="E174" s="6"/>
      <c r="F174" s="6"/>
      <c r="G174" s="6"/>
      <c r="H174" s="6"/>
      <c r="I174" s="6"/>
      <c r="J174" s="6"/>
      <c r="K174" s="6"/>
      <c r="L174" s="6"/>
      <c r="M174" s="6"/>
      <c r="N174" s="6"/>
      <c r="O174" s="6"/>
      <c r="P174" s="6"/>
      <c r="Q174" s="6"/>
      <c r="R174" s="6"/>
      <c r="S174" s="6"/>
      <c r="T174" s="6"/>
      <c r="U174" s="6"/>
      <c r="V174" s="6"/>
    </row>
    <row r="175" spans="2:22">
      <c r="B175" s="5" t="s">
        <v>192</v>
      </c>
      <c r="C175" s="6">
        <v>20</v>
      </c>
      <c r="D175" s="6">
        <v>10</v>
      </c>
      <c r="E175" s="6"/>
      <c r="F175" s="6">
        <v>90</v>
      </c>
      <c r="G175" s="6">
        <v>40</v>
      </c>
      <c r="H175" s="6"/>
      <c r="I175" s="6">
        <v>120</v>
      </c>
      <c r="J175" s="6">
        <v>80</v>
      </c>
      <c r="K175" s="6"/>
      <c r="L175" s="6">
        <v>20</v>
      </c>
      <c r="M175" s="6">
        <v>20</v>
      </c>
      <c r="N175" s="6"/>
      <c r="O175" s="6" t="s">
        <v>40</v>
      </c>
      <c r="P175" s="6" t="s">
        <v>40</v>
      </c>
      <c r="Q175" s="6"/>
      <c r="R175" s="6">
        <v>0</v>
      </c>
      <c r="S175" s="6">
        <v>0</v>
      </c>
      <c r="T175" s="6"/>
      <c r="U175" s="6">
        <v>400</v>
      </c>
      <c r="V175" s="6"/>
    </row>
    <row r="176" spans="2:22">
      <c r="B176" s="5"/>
    </row>
    <row r="177" spans="2:22" ht="13">
      <c r="B177" s="3" t="s">
        <v>193</v>
      </c>
      <c r="C177" s="6"/>
      <c r="D177" s="6"/>
      <c r="E177" s="6"/>
      <c r="F177" s="6"/>
      <c r="G177" s="6"/>
      <c r="H177" s="6"/>
      <c r="I177" s="6"/>
      <c r="J177" s="6"/>
      <c r="K177" s="6"/>
      <c r="L177" s="6"/>
      <c r="M177" s="6"/>
      <c r="N177" s="6"/>
      <c r="O177" s="6"/>
      <c r="P177" s="6"/>
      <c r="Q177" s="6"/>
      <c r="R177" s="6"/>
      <c r="S177" s="6"/>
      <c r="T177" s="6"/>
      <c r="U177" s="6"/>
      <c r="V177" s="6"/>
    </row>
    <row r="178" spans="2:22">
      <c r="B178" s="5" t="s">
        <v>193</v>
      </c>
      <c r="C178" s="6">
        <v>0</v>
      </c>
      <c r="D178" s="6" t="s">
        <v>40</v>
      </c>
      <c r="E178" s="6"/>
      <c r="F178" s="6">
        <v>10</v>
      </c>
      <c r="G178" s="6" t="s">
        <v>40</v>
      </c>
      <c r="H178" s="6"/>
      <c r="I178" s="6">
        <v>10</v>
      </c>
      <c r="J178" s="6">
        <v>10</v>
      </c>
      <c r="K178" s="6"/>
      <c r="L178" s="6">
        <v>10</v>
      </c>
      <c r="M178" s="6">
        <v>10</v>
      </c>
      <c r="N178" s="6"/>
      <c r="O178" s="6">
        <v>0</v>
      </c>
      <c r="P178" s="6" t="s">
        <v>40</v>
      </c>
      <c r="Q178" s="6"/>
      <c r="R178" s="6">
        <v>0</v>
      </c>
      <c r="S178" s="6">
        <v>0</v>
      </c>
      <c r="T178" s="6"/>
      <c r="U178" s="6">
        <v>60</v>
      </c>
      <c r="V178" s="6"/>
    </row>
    <row r="179" spans="2:22">
      <c r="B179" s="5"/>
    </row>
    <row r="180" spans="2:22" ht="13">
      <c r="B180" s="3" t="s">
        <v>194</v>
      </c>
      <c r="C180" s="6"/>
      <c r="D180" s="6"/>
      <c r="E180" s="6"/>
      <c r="F180" s="6"/>
      <c r="G180" s="6"/>
      <c r="H180" s="6"/>
      <c r="I180" s="6"/>
      <c r="J180" s="6"/>
      <c r="K180" s="6"/>
      <c r="L180" s="6"/>
      <c r="M180" s="6"/>
      <c r="N180" s="6"/>
      <c r="O180" s="6"/>
      <c r="P180" s="6"/>
      <c r="Q180" s="6"/>
      <c r="R180" s="6"/>
      <c r="S180" s="6"/>
      <c r="T180" s="6"/>
      <c r="U180" s="6"/>
      <c r="V180" s="6"/>
    </row>
    <row r="181" spans="2:22">
      <c r="B181" s="5" t="s">
        <v>194</v>
      </c>
      <c r="C181" s="6" t="s">
        <v>40</v>
      </c>
      <c r="D181" s="6" t="s">
        <v>40</v>
      </c>
      <c r="E181" s="6"/>
      <c r="F181" s="6">
        <v>10</v>
      </c>
      <c r="G181" s="6" t="s">
        <v>40</v>
      </c>
      <c r="H181" s="6"/>
      <c r="I181" s="6">
        <v>10</v>
      </c>
      <c r="J181" s="6">
        <v>10</v>
      </c>
      <c r="K181" s="6"/>
      <c r="L181" s="6" t="s">
        <v>40</v>
      </c>
      <c r="M181" s="6" t="s">
        <v>40</v>
      </c>
      <c r="N181" s="6"/>
      <c r="O181" s="6" t="s">
        <v>40</v>
      </c>
      <c r="P181" s="6">
        <v>0</v>
      </c>
      <c r="Q181" s="6"/>
      <c r="R181" s="6">
        <v>0</v>
      </c>
      <c r="S181" s="6">
        <v>0</v>
      </c>
      <c r="T181" s="6"/>
      <c r="U181" s="6">
        <v>40</v>
      </c>
      <c r="V181" s="6"/>
    </row>
    <row r="182" spans="2:22">
      <c r="B182" s="5"/>
    </row>
    <row r="183" spans="2:22" ht="13">
      <c r="B183" s="3" t="s">
        <v>195</v>
      </c>
      <c r="C183" s="6"/>
      <c r="D183" s="6"/>
      <c r="E183" s="6"/>
      <c r="F183" s="6"/>
      <c r="G183" s="6"/>
      <c r="H183" s="6"/>
      <c r="I183" s="6"/>
      <c r="J183" s="6"/>
      <c r="K183" s="6"/>
      <c r="L183" s="6"/>
      <c r="M183" s="6"/>
      <c r="N183" s="6"/>
      <c r="O183" s="6"/>
      <c r="P183" s="6"/>
      <c r="Q183" s="6"/>
      <c r="R183" s="6"/>
      <c r="S183" s="6"/>
      <c r="T183" s="6"/>
      <c r="U183" s="6"/>
      <c r="V183" s="6"/>
    </row>
    <row r="184" spans="2:22">
      <c r="B184" s="5" t="s">
        <v>196</v>
      </c>
      <c r="C184" s="6" t="s">
        <v>40</v>
      </c>
      <c r="D184" s="6">
        <v>10</v>
      </c>
      <c r="E184" s="6"/>
      <c r="F184" s="6">
        <v>40</v>
      </c>
      <c r="G184" s="6">
        <v>30</v>
      </c>
      <c r="H184" s="6"/>
      <c r="I184" s="6">
        <v>70</v>
      </c>
      <c r="J184" s="6">
        <v>60</v>
      </c>
      <c r="K184" s="6"/>
      <c r="L184" s="6">
        <v>10</v>
      </c>
      <c r="M184" s="6">
        <v>30</v>
      </c>
      <c r="N184" s="6"/>
      <c r="O184" s="6" t="s">
        <v>40</v>
      </c>
      <c r="P184" s="6" t="s">
        <v>40</v>
      </c>
      <c r="Q184" s="6"/>
      <c r="R184" s="6">
        <v>0</v>
      </c>
      <c r="S184" s="6">
        <v>0</v>
      </c>
      <c r="T184" s="6"/>
      <c r="U184" s="6">
        <v>250</v>
      </c>
      <c r="V184" s="6"/>
    </row>
    <row r="185" spans="2:22">
      <c r="B185" s="5"/>
    </row>
    <row r="186" spans="2:22" ht="13">
      <c r="B186" s="3" t="s">
        <v>197</v>
      </c>
      <c r="C186" s="6"/>
      <c r="D186" s="6"/>
      <c r="E186" s="6"/>
      <c r="F186" s="6"/>
      <c r="G186" s="6"/>
      <c r="H186" s="6"/>
      <c r="I186" s="6"/>
      <c r="J186" s="6"/>
      <c r="K186" s="6"/>
      <c r="L186" s="6"/>
      <c r="M186" s="6"/>
      <c r="N186" s="6"/>
      <c r="O186" s="6"/>
      <c r="P186" s="6"/>
      <c r="Q186" s="6"/>
      <c r="R186" s="6"/>
      <c r="S186" s="6"/>
      <c r="T186" s="6"/>
      <c r="U186" s="6"/>
      <c r="V186" s="6"/>
    </row>
    <row r="187" spans="2:22">
      <c r="B187" s="5" t="s">
        <v>198</v>
      </c>
      <c r="C187" s="6">
        <v>100</v>
      </c>
      <c r="D187" s="6">
        <v>80</v>
      </c>
      <c r="E187" s="6"/>
      <c r="F187" s="6">
        <v>490</v>
      </c>
      <c r="G187" s="6">
        <v>540</v>
      </c>
      <c r="H187" s="6"/>
      <c r="I187" s="6">
        <v>960</v>
      </c>
      <c r="J187" s="6">
        <v>1570</v>
      </c>
      <c r="K187" s="6"/>
      <c r="L187" s="6">
        <v>440</v>
      </c>
      <c r="M187" s="6">
        <v>570</v>
      </c>
      <c r="N187" s="6"/>
      <c r="O187" s="6">
        <v>350</v>
      </c>
      <c r="P187" s="6">
        <v>610</v>
      </c>
      <c r="Q187" s="6"/>
      <c r="R187" s="6">
        <v>0</v>
      </c>
      <c r="S187" s="6">
        <v>0</v>
      </c>
      <c r="T187" s="6"/>
      <c r="U187" s="6">
        <v>5700</v>
      </c>
      <c r="V187" s="6"/>
    </row>
    <row r="188" spans="2:22">
      <c r="B188" s="5" t="s">
        <v>199</v>
      </c>
      <c r="C188" s="6" t="s">
        <v>40</v>
      </c>
      <c r="D188" s="6" t="s">
        <v>40</v>
      </c>
      <c r="E188" s="6"/>
      <c r="F188" s="6">
        <v>10</v>
      </c>
      <c r="G188" s="6">
        <v>10</v>
      </c>
      <c r="H188" s="6"/>
      <c r="I188" s="6">
        <v>10</v>
      </c>
      <c r="J188" s="6">
        <v>20</v>
      </c>
      <c r="K188" s="6"/>
      <c r="L188" s="6" t="s">
        <v>40</v>
      </c>
      <c r="M188" s="6">
        <v>10</v>
      </c>
      <c r="N188" s="6"/>
      <c r="O188" s="6" t="s">
        <v>40</v>
      </c>
      <c r="P188" s="6">
        <v>10</v>
      </c>
      <c r="Q188" s="6"/>
      <c r="R188" s="6">
        <v>0</v>
      </c>
      <c r="S188" s="6">
        <v>0</v>
      </c>
      <c r="T188" s="6"/>
      <c r="U188" s="6">
        <v>70</v>
      </c>
      <c r="V188" s="6"/>
    </row>
    <row r="189" spans="2:22">
      <c r="B189" s="5"/>
    </row>
    <row r="190" spans="2:22" ht="13">
      <c r="B190" s="3" t="s">
        <v>200</v>
      </c>
      <c r="C190" s="6"/>
      <c r="D190" s="6"/>
      <c r="E190" s="6"/>
      <c r="F190" s="6"/>
      <c r="G190" s="6"/>
      <c r="H190" s="6"/>
      <c r="I190" s="6"/>
      <c r="J190" s="6"/>
      <c r="K190" s="6"/>
      <c r="L190" s="6"/>
      <c r="M190" s="6"/>
      <c r="N190" s="6"/>
      <c r="O190" s="6"/>
      <c r="P190" s="6"/>
      <c r="Q190" s="6"/>
      <c r="R190" s="6"/>
      <c r="S190" s="6"/>
      <c r="T190" s="6"/>
      <c r="U190" s="6"/>
      <c r="V190" s="6"/>
    </row>
    <row r="191" spans="2:22">
      <c r="B191" s="5" t="s">
        <v>201</v>
      </c>
      <c r="C191" s="6">
        <v>120</v>
      </c>
      <c r="D191" s="6">
        <v>120</v>
      </c>
      <c r="E191" s="6"/>
      <c r="F191" s="6">
        <v>1410</v>
      </c>
      <c r="G191" s="6">
        <v>1360</v>
      </c>
      <c r="H191" s="6"/>
      <c r="I191" s="6">
        <v>3890</v>
      </c>
      <c r="J191" s="6">
        <v>6170</v>
      </c>
      <c r="K191" s="6"/>
      <c r="L191" s="6">
        <v>16310</v>
      </c>
      <c r="M191" s="6">
        <v>32260</v>
      </c>
      <c r="N191" s="6"/>
      <c r="O191" s="6">
        <v>9690</v>
      </c>
      <c r="P191" s="6">
        <v>19630</v>
      </c>
      <c r="Q191" s="6"/>
      <c r="R191" s="6">
        <v>0</v>
      </c>
      <c r="S191" s="6">
        <v>0</v>
      </c>
      <c r="T191" s="6"/>
      <c r="U191" s="6">
        <v>90950</v>
      </c>
      <c r="V191" s="6"/>
    </row>
    <row r="192" spans="2:22">
      <c r="B192" s="5" t="s">
        <v>202</v>
      </c>
      <c r="C192" s="6">
        <v>20</v>
      </c>
      <c r="D192" s="6">
        <v>10</v>
      </c>
      <c r="E192" s="6"/>
      <c r="F192" s="6">
        <v>320</v>
      </c>
      <c r="G192" s="6">
        <v>200</v>
      </c>
      <c r="H192" s="6"/>
      <c r="I192" s="6">
        <v>690</v>
      </c>
      <c r="J192" s="6">
        <v>600</v>
      </c>
      <c r="K192" s="6"/>
      <c r="L192" s="6">
        <v>160</v>
      </c>
      <c r="M192" s="6">
        <v>280</v>
      </c>
      <c r="N192" s="6"/>
      <c r="O192" s="6">
        <v>90</v>
      </c>
      <c r="P192" s="6">
        <v>200</v>
      </c>
      <c r="Q192" s="6"/>
      <c r="R192" s="6">
        <v>0</v>
      </c>
      <c r="S192" s="6">
        <v>0</v>
      </c>
      <c r="T192" s="6"/>
      <c r="U192" s="6">
        <v>2580</v>
      </c>
      <c r="V192" s="6"/>
    </row>
    <row r="193" spans="2:22">
      <c r="B193" s="5"/>
    </row>
    <row r="194" spans="2:22" ht="13">
      <c r="B194" s="3" t="s">
        <v>7</v>
      </c>
      <c r="C194" s="6">
        <v>3880</v>
      </c>
      <c r="D194" s="6">
        <v>3410</v>
      </c>
      <c r="E194" s="6"/>
      <c r="F194" s="6">
        <v>32230</v>
      </c>
      <c r="G194" s="6">
        <v>30190</v>
      </c>
      <c r="H194" s="6"/>
      <c r="I194" s="6">
        <v>63040</v>
      </c>
      <c r="J194" s="6">
        <v>65960</v>
      </c>
      <c r="K194" s="6"/>
      <c r="L194" s="6">
        <v>55430</v>
      </c>
      <c r="M194" s="6">
        <v>73460</v>
      </c>
      <c r="N194" s="6"/>
      <c r="O194" s="6">
        <v>61320</v>
      </c>
      <c r="P194" s="6">
        <v>79340</v>
      </c>
      <c r="Q194" s="6"/>
      <c r="R194" s="6">
        <v>6240</v>
      </c>
      <c r="S194" s="6">
        <v>10330</v>
      </c>
      <c r="T194" s="6"/>
      <c r="U194" s="6">
        <v>484880</v>
      </c>
      <c r="V194" s="6"/>
    </row>
    <row r="195" spans="2:22">
      <c r="C195" s="6"/>
      <c r="D195" s="6"/>
      <c r="E195" s="6"/>
      <c r="F195" s="6"/>
      <c r="G195" s="6"/>
      <c r="H195" s="6"/>
      <c r="I195" s="6"/>
      <c r="J195" s="6"/>
      <c r="K195" s="6"/>
      <c r="L195" s="6"/>
      <c r="M195" s="6"/>
      <c r="N195" s="6"/>
      <c r="O195" s="6"/>
      <c r="P195" s="6"/>
      <c r="Q195" s="6"/>
      <c r="R195" s="6"/>
      <c r="S195" s="6"/>
      <c r="T195" s="6"/>
      <c r="U195" s="6"/>
      <c r="V195" s="6"/>
    </row>
    <row r="196" spans="2:22" ht="13">
      <c r="B196" s="9"/>
      <c r="C196" s="9"/>
      <c r="D196" s="9"/>
      <c r="E196" s="9"/>
      <c r="F196" s="9"/>
      <c r="G196" s="9"/>
      <c r="H196" s="9"/>
      <c r="I196" s="9"/>
      <c r="J196" s="9"/>
      <c r="K196" s="9"/>
      <c r="L196" s="9"/>
      <c r="M196" s="9"/>
      <c r="N196" s="9"/>
      <c r="O196" s="9"/>
      <c r="P196" s="9"/>
      <c r="Q196" s="9"/>
      <c r="R196" s="9"/>
      <c r="S196" s="9"/>
      <c r="T196" s="9"/>
      <c r="U196" s="13" t="s">
        <v>17</v>
      </c>
    </row>
    <row r="197" spans="2:22" ht="12.5" customHeight="1">
      <c r="B197" s="2848" t="s">
        <v>18</v>
      </c>
      <c r="C197" s="2846"/>
      <c r="D197" s="2846"/>
      <c r="E197" s="2846"/>
      <c r="F197" s="2846"/>
      <c r="G197" s="2846"/>
      <c r="H197" s="2846"/>
      <c r="I197" s="2846"/>
    </row>
    <row r="198" spans="2:22" ht="24" customHeight="1">
      <c r="B198" s="2848" t="s">
        <v>19</v>
      </c>
      <c r="C198" s="2846"/>
      <c r="D198" s="2846"/>
      <c r="E198" s="2846"/>
      <c r="F198" s="2846"/>
      <c r="G198" s="2846"/>
      <c r="H198" s="2846"/>
      <c r="I198" s="2846"/>
    </row>
    <row r="199" spans="2:22" ht="12.5" customHeight="1">
      <c r="B199" s="2848" t="s">
        <v>20</v>
      </c>
      <c r="C199" s="2846"/>
      <c r="D199" s="2846"/>
      <c r="E199" s="2846"/>
      <c r="F199" s="2846"/>
      <c r="G199" s="2846"/>
      <c r="H199" s="2846"/>
      <c r="I199" s="2846"/>
    </row>
    <row r="200" spans="2:22" ht="12.5" customHeight="1">
      <c r="B200" s="2848" t="s">
        <v>596</v>
      </c>
      <c r="C200" s="2846"/>
      <c r="D200" s="2846"/>
      <c r="E200" s="2846"/>
      <c r="F200" s="2846"/>
      <c r="G200" s="2846"/>
      <c r="H200" s="2846"/>
      <c r="I200" s="2846"/>
    </row>
    <row r="201" spans="2:22" ht="12.5" customHeight="1">
      <c r="B201" s="2848" t="s">
        <v>566</v>
      </c>
      <c r="C201" s="2846"/>
      <c r="D201" s="2846"/>
      <c r="E201" s="2846"/>
      <c r="F201" s="2846"/>
      <c r="G201" s="2846"/>
      <c r="H201" s="2846"/>
      <c r="I201" s="2846"/>
    </row>
    <row r="202" spans="2:22" ht="12.5" customHeight="1">
      <c r="B202" s="2848" t="s">
        <v>573</v>
      </c>
      <c r="C202" s="2846"/>
      <c r="D202" s="2846"/>
      <c r="E202" s="2846"/>
      <c r="F202" s="2846"/>
      <c r="G202" s="2846"/>
      <c r="H202" s="2846"/>
      <c r="I202" s="2846"/>
    </row>
    <row r="203" spans="2:22">
      <c r="B203" s="2848" t="s">
        <v>804</v>
      </c>
      <c r="C203" s="2846"/>
      <c r="D203" s="2846"/>
      <c r="E203" s="2846"/>
      <c r="F203" s="2846"/>
      <c r="G203" s="2846"/>
      <c r="H203" s="2846"/>
      <c r="I203" s="2846"/>
    </row>
  </sheetData>
  <mergeCells count="14">
    <mergeCell ref="U5"/>
    <mergeCell ref="B197:I197"/>
    <mergeCell ref="B198:I198"/>
    <mergeCell ref="B199:I199"/>
    <mergeCell ref="C5:D5"/>
    <mergeCell ref="F5:G5"/>
    <mergeCell ref="I5:J5"/>
    <mergeCell ref="L5:M5"/>
    <mergeCell ref="O5:P5"/>
    <mergeCell ref="B202:I202"/>
    <mergeCell ref="B203:I203"/>
    <mergeCell ref="B200:I200"/>
    <mergeCell ref="B201:I201"/>
    <mergeCell ref="R5:S5"/>
  </mergeCells>
  <pageMargins left="0.7" right="0.7" top="0.75" bottom="0.75" header="0.3" footer="0.3"/>
  <pageSetup paperSize="9" scale="48" fitToHeight="0"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6"/>
  <sheetViews>
    <sheetView zoomScale="75" zoomScaleNormal="75" workbookViewId="0">
      <pane xSplit="2" ySplit="6" topLeftCell="C7"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4" width="13.7265625" customWidth="1"/>
    <col min="5" max="5" width="2.7265625" customWidth="1"/>
    <col min="6" max="7" width="13.7265625" customWidth="1"/>
    <col min="8" max="8" width="2.7265625" customWidth="1"/>
    <col min="9" max="10" width="13.7265625" customWidth="1"/>
    <col min="11" max="11" width="2.7265625" customWidth="1"/>
    <col min="12" max="13" width="13.7265625" customWidth="1"/>
    <col min="14" max="14" width="2.7265625" customWidth="1"/>
    <col min="15" max="16" width="13.7265625" customWidth="1"/>
    <col min="17" max="17" width="2.7265625" customWidth="1"/>
    <col min="18" max="19" width="13.7265625" customWidth="1"/>
    <col min="20" max="20" width="2.7265625" customWidth="1"/>
    <col min="21" max="22" width="13.7265625" customWidth="1"/>
    <col min="23" max="23" width="2.7265625" customWidth="1"/>
    <col min="24" max="25" width="13.7265625" customWidth="1"/>
    <col min="26" max="26" width="2.7265625" customWidth="1"/>
    <col min="27" max="28" width="13.7265625" customWidth="1"/>
  </cols>
  <sheetData>
    <row r="1" spans="2:28">
      <c r="B1" s="2" t="str">
        <f>HYPERLINK("#'Contents'!A1", "Back to contents")</f>
        <v>Back to contents</v>
      </c>
    </row>
    <row r="2" spans="2:28" ht="22.5">
      <c r="B2" s="11" t="s">
        <v>678</v>
      </c>
    </row>
    <row r="3" spans="2:28" ht="13">
      <c r="B3" s="12" t="s">
        <v>7</v>
      </c>
    </row>
    <row r="4" spans="2:28" ht="13">
      <c r="B4" s="10"/>
      <c r="C4" s="10"/>
      <c r="D4" s="10"/>
      <c r="E4" s="10"/>
      <c r="F4" s="10"/>
      <c r="G4" s="10"/>
      <c r="H4" s="10"/>
      <c r="I4" s="10"/>
      <c r="J4" s="10"/>
      <c r="K4" s="10"/>
      <c r="L4" s="10"/>
      <c r="M4" s="10"/>
      <c r="N4" s="10"/>
      <c r="O4" s="10"/>
      <c r="P4" s="10"/>
      <c r="Q4" s="10"/>
      <c r="R4" s="10"/>
      <c r="S4" s="10"/>
      <c r="T4" s="10"/>
      <c r="U4" s="10"/>
      <c r="V4" s="10"/>
      <c r="W4" s="10"/>
      <c r="X4" s="10"/>
      <c r="Y4" s="10"/>
      <c r="Z4" s="10"/>
      <c r="AA4" s="14" t="s">
        <v>15</v>
      </c>
    </row>
    <row r="5" spans="2:28" ht="30" customHeight="1">
      <c r="C5" s="2849" t="s">
        <v>33</v>
      </c>
      <c r="D5" s="2849"/>
      <c r="F5" s="2849" t="s">
        <v>34</v>
      </c>
      <c r="G5" s="2849"/>
      <c r="I5" s="2849" t="s">
        <v>35</v>
      </c>
      <c r="J5" s="2849"/>
      <c r="L5" s="2849" t="s">
        <v>36</v>
      </c>
      <c r="M5" s="2849"/>
      <c r="O5" s="2849" t="s">
        <v>37</v>
      </c>
      <c r="P5" s="2849"/>
      <c r="R5" s="2849" t="s">
        <v>38</v>
      </c>
      <c r="S5" s="2849"/>
      <c r="U5" s="2849" t="s">
        <v>445</v>
      </c>
      <c r="V5" s="2849"/>
      <c r="X5" s="2849" t="s">
        <v>13</v>
      </c>
      <c r="Y5" s="2849"/>
      <c r="AA5" s="2849" t="s">
        <v>7</v>
      </c>
    </row>
    <row r="6" spans="2:28" ht="15" customHeight="1">
      <c r="B6" s="16" t="s">
        <v>600</v>
      </c>
      <c r="C6" s="15" t="s">
        <v>5</v>
      </c>
      <c r="D6" s="15" t="s">
        <v>6</v>
      </c>
      <c r="E6" s="15"/>
      <c r="F6" s="15" t="s">
        <v>5</v>
      </c>
      <c r="G6" s="15" t="s">
        <v>6</v>
      </c>
      <c r="H6" s="15"/>
      <c r="I6" s="15" t="s">
        <v>5</v>
      </c>
      <c r="J6" s="15" t="s">
        <v>6</v>
      </c>
      <c r="K6" s="15"/>
      <c r="L6" s="15" t="s">
        <v>5</v>
      </c>
      <c r="M6" s="15" t="s">
        <v>6</v>
      </c>
      <c r="N6" s="15"/>
      <c r="O6" s="15" t="s">
        <v>5</v>
      </c>
      <c r="P6" s="15" t="s">
        <v>6</v>
      </c>
      <c r="Q6" s="15"/>
      <c r="R6" s="15" t="s">
        <v>5</v>
      </c>
      <c r="S6" s="15" t="s">
        <v>6</v>
      </c>
      <c r="T6" s="15"/>
      <c r="U6" s="15" t="s">
        <v>5</v>
      </c>
      <c r="V6" s="15" t="s">
        <v>6</v>
      </c>
      <c r="W6" s="15"/>
      <c r="X6" s="15" t="s">
        <v>5</v>
      </c>
      <c r="Y6" s="15" t="s">
        <v>6</v>
      </c>
      <c r="Z6" s="15"/>
      <c r="AA6" s="15" t="s">
        <v>7</v>
      </c>
      <c r="AB6" s="15"/>
    </row>
    <row r="8" spans="2:28" ht="13">
      <c r="B8" s="12" t="s">
        <v>16</v>
      </c>
    </row>
    <row r="10" spans="2:28">
      <c r="B10" s="5" t="s">
        <v>8</v>
      </c>
      <c r="C10" s="6">
        <v>0</v>
      </c>
      <c r="D10" s="6">
        <v>0</v>
      </c>
      <c r="E10" s="7"/>
      <c r="F10" s="6">
        <v>20</v>
      </c>
      <c r="G10" s="6">
        <v>20</v>
      </c>
      <c r="H10" s="7"/>
      <c r="I10" s="6">
        <v>580</v>
      </c>
      <c r="J10" s="6">
        <v>590</v>
      </c>
      <c r="K10" s="7"/>
      <c r="L10" s="6">
        <v>1440</v>
      </c>
      <c r="M10" s="6">
        <v>1450</v>
      </c>
      <c r="N10" s="7"/>
      <c r="O10" s="6">
        <v>1490</v>
      </c>
      <c r="P10" s="6">
        <v>1140</v>
      </c>
      <c r="Q10" s="7"/>
      <c r="R10" s="6">
        <v>280</v>
      </c>
      <c r="S10" s="6">
        <v>170</v>
      </c>
      <c r="T10" s="7"/>
      <c r="U10" s="6">
        <v>70</v>
      </c>
      <c r="V10" s="6">
        <v>40</v>
      </c>
      <c r="W10" s="7"/>
      <c r="X10" s="6" t="s">
        <v>40</v>
      </c>
      <c r="Y10" s="6">
        <v>0</v>
      </c>
      <c r="Z10" s="7"/>
      <c r="AA10" s="6">
        <v>7290</v>
      </c>
      <c r="AB10" s="6"/>
    </row>
    <row r="11" spans="2:28">
      <c r="B11" s="5"/>
      <c r="C11" s="6"/>
      <c r="D11" s="6"/>
      <c r="E11" s="7"/>
      <c r="F11" s="6"/>
      <c r="G11" s="6"/>
      <c r="H11" s="7"/>
      <c r="I11" s="6"/>
      <c r="J11" s="6"/>
      <c r="K11" s="7"/>
      <c r="L11" s="6"/>
      <c r="M11" s="6"/>
      <c r="N11" s="7"/>
      <c r="O11" s="6"/>
      <c r="P11" s="6"/>
      <c r="Q11" s="7"/>
      <c r="R11" s="6"/>
      <c r="S11" s="6"/>
      <c r="T11" s="7"/>
      <c r="U11" s="6"/>
      <c r="V11" s="6"/>
      <c r="W11" s="7"/>
      <c r="X11" s="6"/>
      <c r="Y11" s="6"/>
      <c r="Z11" s="7"/>
      <c r="AA11" s="6"/>
      <c r="AB11" s="6"/>
    </row>
    <row r="12" spans="2:28">
      <c r="B12" s="5" t="s">
        <v>9</v>
      </c>
      <c r="C12" s="6">
        <v>0</v>
      </c>
      <c r="D12" s="6">
        <v>0</v>
      </c>
      <c r="E12" s="7"/>
      <c r="F12" s="6">
        <v>2080</v>
      </c>
      <c r="G12" s="6">
        <v>2280</v>
      </c>
      <c r="H12" s="7"/>
      <c r="I12" s="6">
        <v>8010</v>
      </c>
      <c r="J12" s="6">
        <v>8520</v>
      </c>
      <c r="K12" s="7"/>
      <c r="L12" s="6">
        <v>9380</v>
      </c>
      <c r="M12" s="6">
        <v>9760</v>
      </c>
      <c r="N12" s="7"/>
      <c r="O12" s="6">
        <v>10130</v>
      </c>
      <c r="P12" s="6">
        <v>8300</v>
      </c>
      <c r="Q12" s="7"/>
      <c r="R12" s="6">
        <v>2000</v>
      </c>
      <c r="S12" s="6">
        <v>1110</v>
      </c>
      <c r="T12" s="7"/>
      <c r="U12" s="6">
        <v>640</v>
      </c>
      <c r="V12" s="6">
        <v>210</v>
      </c>
      <c r="W12" s="7"/>
      <c r="X12" s="6" t="s">
        <v>40</v>
      </c>
      <c r="Y12" s="6" t="s">
        <v>40</v>
      </c>
      <c r="Z12" s="7"/>
      <c r="AA12" s="6">
        <v>62430</v>
      </c>
      <c r="AB12" s="6"/>
    </row>
    <row r="13" spans="2:28">
      <c r="B13" s="5" t="s">
        <v>10</v>
      </c>
      <c r="C13" s="6" t="s">
        <v>40</v>
      </c>
      <c r="D13" s="6" t="s">
        <v>40</v>
      </c>
      <c r="E13" s="7"/>
      <c r="F13" s="6">
        <v>10140</v>
      </c>
      <c r="G13" s="6">
        <v>11830</v>
      </c>
      <c r="H13" s="7"/>
      <c r="I13" s="6">
        <v>14380</v>
      </c>
      <c r="J13" s="6">
        <v>15950</v>
      </c>
      <c r="K13" s="7"/>
      <c r="L13" s="6">
        <v>14270</v>
      </c>
      <c r="M13" s="6">
        <v>16380</v>
      </c>
      <c r="N13" s="7"/>
      <c r="O13" s="6">
        <v>18350</v>
      </c>
      <c r="P13" s="6">
        <v>17940</v>
      </c>
      <c r="Q13" s="7"/>
      <c r="R13" s="6">
        <v>4520</v>
      </c>
      <c r="S13" s="6">
        <v>3210</v>
      </c>
      <c r="T13" s="7"/>
      <c r="U13" s="6">
        <v>1380</v>
      </c>
      <c r="V13" s="6">
        <v>650</v>
      </c>
      <c r="W13" s="7"/>
      <c r="X13" s="6" t="s">
        <v>40</v>
      </c>
      <c r="Y13" s="6">
        <v>10</v>
      </c>
      <c r="Z13" s="7"/>
      <c r="AA13" s="6">
        <v>129040</v>
      </c>
      <c r="AB13" s="6"/>
    </row>
    <row r="14" spans="2:28">
      <c r="B14" s="5" t="s">
        <v>11</v>
      </c>
      <c r="C14" s="6">
        <v>180</v>
      </c>
      <c r="D14" s="6">
        <v>130</v>
      </c>
      <c r="E14" s="7"/>
      <c r="F14" s="6">
        <v>9560</v>
      </c>
      <c r="G14" s="6">
        <v>12040</v>
      </c>
      <c r="H14" s="7"/>
      <c r="I14" s="6">
        <v>11500</v>
      </c>
      <c r="J14" s="6">
        <v>14170</v>
      </c>
      <c r="K14" s="7"/>
      <c r="L14" s="6">
        <v>11730</v>
      </c>
      <c r="M14" s="6">
        <v>16660</v>
      </c>
      <c r="N14" s="7"/>
      <c r="O14" s="6">
        <v>16250</v>
      </c>
      <c r="P14" s="6">
        <v>22930</v>
      </c>
      <c r="Q14" s="7"/>
      <c r="R14" s="6">
        <v>4650</v>
      </c>
      <c r="S14" s="6">
        <v>6000</v>
      </c>
      <c r="T14" s="7"/>
      <c r="U14" s="6">
        <v>1540</v>
      </c>
      <c r="V14" s="6">
        <v>1530</v>
      </c>
      <c r="W14" s="7"/>
      <c r="X14" s="6">
        <v>10</v>
      </c>
      <c r="Y14" s="6">
        <v>10</v>
      </c>
      <c r="Z14" s="7"/>
      <c r="AA14" s="6">
        <v>128890</v>
      </c>
      <c r="AB14" s="6"/>
    </row>
    <row r="15" spans="2:28">
      <c r="B15" s="5"/>
      <c r="C15" s="6"/>
      <c r="D15" s="6"/>
      <c r="E15" s="7"/>
      <c r="F15" s="6"/>
      <c r="G15" s="6"/>
      <c r="H15" s="7"/>
      <c r="I15" s="6"/>
      <c r="J15" s="6"/>
      <c r="K15" s="7"/>
      <c r="L15" s="6"/>
      <c r="M15" s="6"/>
      <c r="N15" s="7"/>
      <c r="O15" s="6"/>
      <c r="P15" s="6"/>
      <c r="Q15" s="7"/>
      <c r="R15" s="6"/>
      <c r="S15" s="6"/>
      <c r="T15" s="7"/>
      <c r="U15" s="6"/>
      <c r="V15" s="6"/>
      <c r="W15" s="7"/>
      <c r="X15" s="6"/>
      <c r="Y15" s="6"/>
      <c r="Z15" s="7"/>
      <c r="AA15" s="6"/>
      <c r="AB15" s="6"/>
    </row>
    <row r="16" spans="2:28">
      <c r="B16" s="5" t="s">
        <v>12</v>
      </c>
      <c r="C16" s="6">
        <v>420</v>
      </c>
      <c r="D16" s="6">
        <v>530</v>
      </c>
      <c r="E16" s="7"/>
      <c r="F16" s="6">
        <v>12660</v>
      </c>
      <c r="G16" s="6">
        <v>13810</v>
      </c>
      <c r="H16" s="7"/>
      <c r="I16" s="6">
        <v>12100</v>
      </c>
      <c r="J16" s="6">
        <v>13720</v>
      </c>
      <c r="K16" s="7"/>
      <c r="L16" s="6">
        <v>11370</v>
      </c>
      <c r="M16" s="6">
        <v>15860</v>
      </c>
      <c r="N16" s="7"/>
      <c r="O16" s="6">
        <v>16540</v>
      </c>
      <c r="P16" s="6">
        <v>23950</v>
      </c>
      <c r="Q16" s="7"/>
      <c r="R16" s="6">
        <v>5830</v>
      </c>
      <c r="S16" s="6">
        <v>8700</v>
      </c>
      <c r="T16" s="7"/>
      <c r="U16" s="6">
        <v>2410</v>
      </c>
      <c r="V16" s="6">
        <v>2770</v>
      </c>
      <c r="W16" s="7"/>
      <c r="X16" s="6" t="s">
        <v>40</v>
      </c>
      <c r="Y16" s="6">
        <v>10</v>
      </c>
      <c r="Z16" s="7"/>
      <c r="AA16" s="6">
        <v>140660</v>
      </c>
      <c r="AB16" s="6"/>
    </row>
    <row r="17" spans="2:28">
      <c r="B17" s="5"/>
      <c r="C17" s="6"/>
      <c r="D17" s="6"/>
      <c r="E17" s="7"/>
      <c r="F17" s="6"/>
      <c r="G17" s="6"/>
      <c r="H17" s="7"/>
      <c r="I17" s="6"/>
      <c r="J17" s="6"/>
      <c r="K17" s="7"/>
      <c r="L17" s="6"/>
      <c r="M17" s="6"/>
      <c r="N17" s="7"/>
      <c r="O17" s="6"/>
      <c r="P17" s="6"/>
      <c r="Q17" s="7"/>
      <c r="R17" s="6"/>
      <c r="S17" s="6"/>
      <c r="T17" s="7"/>
      <c r="U17" s="6"/>
      <c r="V17" s="6"/>
      <c r="W17" s="7"/>
      <c r="X17" s="6"/>
      <c r="Y17" s="6"/>
      <c r="Z17" s="7"/>
      <c r="AA17" s="6"/>
      <c r="AB17" s="6"/>
    </row>
    <row r="18" spans="2:28" ht="13">
      <c r="B18" s="3" t="s">
        <v>13</v>
      </c>
      <c r="C18" s="6">
        <v>60</v>
      </c>
      <c r="D18" s="6">
        <v>20</v>
      </c>
      <c r="E18" s="8"/>
      <c r="F18" s="6">
        <v>950</v>
      </c>
      <c r="G18" s="6">
        <v>2020</v>
      </c>
      <c r="H18" s="8"/>
      <c r="I18" s="6">
        <v>1320</v>
      </c>
      <c r="J18" s="6">
        <v>2560</v>
      </c>
      <c r="K18" s="8"/>
      <c r="L18" s="6">
        <v>1400</v>
      </c>
      <c r="M18" s="6">
        <v>2590</v>
      </c>
      <c r="N18" s="8"/>
      <c r="O18" s="6">
        <v>1790</v>
      </c>
      <c r="P18" s="6">
        <v>2230</v>
      </c>
      <c r="Q18" s="8"/>
      <c r="R18" s="6">
        <v>560</v>
      </c>
      <c r="S18" s="6">
        <v>690</v>
      </c>
      <c r="T18" s="8"/>
      <c r="U18" s="6">
        <v>170</v>
      </c>
      <c r="V18" s="6">
        <v>230</v>
      </c>
      <c r="W18" s="8"/>
      <c r="X18" s="6">
        <v>0</v>
      </c>
      <c r="Y18" s="6">
        <v>0</v>
      </c>
      <c r="Z18" s="8"/>
      <c r="AA18" s="6">
        <v>16570</v>
      </c>
      <c r="AB18" s="6"/>
    </row>
    <row r="19" spans="2:28" ht="13">
      <c r="B19" s="3"/>
      <c r="C19" s="6"/>
      <c r="D19" s="6"/>
      <c r="E19" s="8"/>
      <c r="F19" s="6"/>
      <c r="G19" s="6"/>
      <c r="H19" s="8"/>
      <c r="I19" s="6"/>
      <c r="J19" s="6"/>
      <c r="K19" s="8"/>
      <c r="L19" s="6"/>
      <c r="M19" s="6"/>
      <c r="N19" s="8"/>
      <c r="O19" s="6"/>
      <c r="P19" s="6"/>
      <c r="Q19" s="8"/>
      <c r="R19" s="6"/>
      <c r="S19" s="6"/>
      <c r="T19" s="8"/>
      <c r="U19" s="6"/>
      <c r="V19" s="6"/>
      <c r="W19" s="8"/>
      <c r="X19" s="6"/>
      <c r="Y19" s="6"/>
      <c r="Z19" s="8"/>
      <c r="AA19" s="6"/>
      <c r="AB19" s="6"/>
    </row>
    <row r="20" spans="2:28" ht="13">
      <c r="B20" s="3" t="s">
        <v>7</v>
      </c>
      <c r="C20" s="6">
        <v>650</v>
      </c>
      <c r="D20" s="6">
        <v>680</v>
      </c>
      <c r="E20" s="8"/>
      <c r="F20" s="6">
        <v>35410</v>
      </c>
      <c r="G20" s="6">
        <v>41990</v>
      </c>
      <c r="H20" s="8"/>
      <c r="I20" s="6">
        <v>47880</v>
      </c>
      <c r="J20" s="6">
        <v>55510</v>
      </c>
      <c r="K20" s="8"/>
      <c r="L20" s="6">
        <v>49590</v>
      </c>
      <c r="M20" s="6">
        <v>62700</v>
      </c>
      <c r="N20" s="8"/>
      <c r="O20" s="6">
        <v>64540</v>
      </c>
      <c r="P20" s="6">
        <v>76490</v>
      </c>
      <c r="Q20" s="8"/>
      <c r="R20" s="6">
        <v>17850</v>
      </c>
      <c r="S20" s="6">
        <v>19860</v>
      </c>
      <c r="T20" s="8"/>
      <c r="U20" s="6">
        <v>6220</v>
      </c>
      <c r="V20" s="6">
        <v>5420</v>
      </c>
      <c r="W20" s="8"/>
      <c r="X20" s="6">
        <v>20</v>
      </c>
      <c r="Y20" s="6">
        <v>30</v>
      </c>
      <c r="Z20" s="8"/>
      <c r="AA20" s="6">
        <v>484880</v>
      </c>
      <c r="AB20" s="6"/>
    </row>
    <row r="21" spans="2:28" ht="13">
      <c r="B21" s="3"/>
      <c r="C21" s="6"/>
      <c r="D21" s="6"/>
      <c r="E21" s="8"/>
      <c r="F21" s="6"/>
      <c r="G21" s="6"/>
      <c r="H21" s="8"/>
      <c r="I21" s="6"/>
      <c r="J21" s="6"/>
      <c r="K21" s="8"/>
      <c r="L21" s="6"/>
      <c r="M21" s="6"/>
      <c r="N21" s="8"/>
      <c r="O21" s="6"/>
      <c r="P21" s="6"/>
      <c r="Q21" s="8"/>
      <c r="R21" s="6"/>
      <c r="S21" s="6"/>
      <c r="T21" s="8"/>
      <c r="U21" s="6"/>
      <c r="V21" s="6"/>
      <c r="W21" s="8"/>
      <c r="X21" s="6"/>
      <c r="Y21" s="6"/>
      <c r="Z21" s="8"/>
      <c r="AA21" s="6"/>
      <c r="AB21" s="6"/>
    </row>
    <row r="22" spans="2:28" ht="13">
      <c r="B22" s="9"/>
      <c r="C22" s="9"/>
      <c r="D22" s="9"/>
      <c r="E22" s="9"/>
      <c r="F22" s="9"/>
      <c r="G22" s="9"/>
      <c r="H22" s="9"/>
      <c r="I22" s="9"/>
      <c r="J22" s="9"/>
      <c r="K22" s="9"/>
      <c r="L22" s="9"/>
      <c r="M22" s="9"/>
      <c r="N22" s="9"/>
      <c r="O22" s="9"/>
      <c r="P22" s="9"/>
      <c r="Q22" s="9"/>
      <c r="R22" s="9"/>
      <c r="S22" s="9"/>
      <c r="T22" s="9"/>
      <c r="U22" s="9"/>
      <c r="V22" s="9"/>
      <c r="W22" s="9"/>
      <c r="X22" s="9"/>
      <c r="Y22" s="9"/>
      <c r="Z22" s="9"/>
      <c r="AA22" s="13" t="s">
        <v>17</v>
      </c>
    </row>
    <row r="23" spans="2:28" ht="12.5" customHeight="1">
      <c r="B23" s="2848" t="s">
        <v>18</v>
      </c>
      <c r="C23" s="2846"/>
      <c r="D23" s="2846"/>
      <c r="E23" s="2846"/>
      <c r="F23" s="2846"/>
      <c r="G23" s="2846"/>
      <c r="H23" s="2846"/>
      <c r="I23" s="2846"/>
    </row>
    <row r="24" spans="2:28" ht="12.5" customHeight="1">
      <c r="B24" s="2848" t="s">
        <v>677</v>
      </c>
      <c r="C24" s="2846"/>
      <c r="D24" s="2846"/>
      <c r="E24" s="2846"/>
      <c r="F24" s="2846"/>
      <c r="G24" s="2846"/>
      <c r="H24" s="2846"/>
      <c r="I24" s="2846"/>
    </row>
    <row r="25" spans="2:28" ht="24" customHeight="1">
      <c r="B25" s="2848" t="s">
        <v>562</v>
      </c>
      <c r="C25" s="2846"/>
      <c r="D25" s="2846"/>
      <c r="E25" s="2846"/>
      <c r="F25" s="2846"/>
      <c r="G25" s="2846"/>
      <c r="H25" s="2846"/>
      <c r="I25" s="2846"/>
    </row>
    <row r="26" spans="2:28" ht="12.5" customHeight="1">
      <c r="B26" s="2848" t="s">
        <v>563</v>
      </c>
      <c r="C26" s="2846"/>
      <c r="D26" s="2846"/>
      <c r="E26" s="2846"/>
      <c r="F26" s="2846"/>
      <c r="G26" s="2846"/>
      <c r="H26" s="2846"/>
      <c r="I26" s="2846"/>
    </row>
  </sheetData>
  <mergeCells count="13">
    <mergeCell ref="X5:Y5"/>
    <mergeCell ref="AA5"/>
    <mergeCell ref="B23:I23"/>
    <mergeCell ref="C5:D5"/>
    <mergeCell ref="F5:G5"/>
    <mergeCell ref="I5:J5"/>
    <mergeCell ref="L5:M5"/>
    <mergeCell ref="O5:P5"/>
    <mergeCell ref="B25:I25"/>
    <mergeCell ref="B26:I26"/>
    <mergeCell ref="B24:I24"/>
    <mergeCell ref="R5:S5"/>
    <mergeCell ref="U5:V5"/>
  </mergeCells>
  <pageMargins left="0.7" right="0.7" top="0.75" bottom="0.75" header="0.3" footer="0.3"/>
  <pageSetup paperSize="9" scale="42"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75" zoomScaleNormal="75" workbookViewId="0">
      <pane xSplit="2" ySplit="6" topLeftCell="C7"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5" width="13.7265625" customWidth="1"/>
    <col min="6" max="6" width="2.7265625" customWidth="1"/>
    <col min="7" max="10" width="13.7265625" customWidth="1"/>
  </cols>
  <sheetData>
    <row r="1" spans="2:10">
      <c r="B1" s="2" t="str">
        <f>HYPERLINK("#'Contents'!A1", "Back to contents")</f>
        <v>Back to contents</v>
      </c>
    </row>
    <row r="2" spans="2:10" ht="22.5">
      <c r="B2" s="11" t="s">
        <v>680</v>
      </c>
    </row>
    <row r="3" spans="2:10" ht="13">
      <c r="B3" s="12" t="s">
        <v>7</v>
      </c>
    </row>
    <row r="4" spans="2:10" ht="13">
      <c r="B4" s="10"/>
      <c r="C4" s="10"/>
      <c r="D4" s="10"/>
      <c r="E4" s="10"/>
      <c r="F4" s="10"/>
      <c r="G4" s="10"/>
      <c r="H4" s="10"/>
      <c r="I4" s="14" t="s">
        <v>527</v>
      </c>
    </row>
    <row r="5" spans="2:10" ht="30" customHeight="1">
      <c r="C5" s="2849" t="s">
        <v>5</v>
      </c>
      <c r="D5" s="2849"/>
      <c r="E5" s="2849"/>
      <c r="G5" s="2849" t="s">
        <v>6</v>
      </c>
      <c r="H5" s="2849"/>
      <c r="I5" s="2849"/>
    </row>
    <row r="6" spans="2:10" ht="15" customHeight="1">
      <c r="B6" s="16" t="s">
        <v>665</v>
      </c>
      <c r="C6" s="15" t="s">
        <v>681</v>
      </c>
      <c r="D6" s="15" t="s">
        <v>682</v>
      </c>
      <c r="E6" s="15" t="s">
        <v>7</v>
      </c>
      <c r="F6" s="15"/>
      <c r="G6" s="15" t="s">
        <v>681</v>
      </c>
      <c r="H6" s="15" t="s">
        <v>682</v>
      </c>
      <c r="I6" s="15" t="s">
        <v>7</v>
      </c>
      <c r="J6" s="15"/>
    </row>
    <row r="8" spans="2:10" ht="13">
      <c r="B8" s="12" t="s">
        <v>16</v>
      </c>
    </row>
    <row r="10" spans="2:10">
      <c r="B10" s="5" t="s">
        <v>8</v>
      </c>
      <c r="C10" s="116">
        <v>92290</v>
      </c>
      <c r="D10" s="117">
        <v>97070</v>
      </c>
      <c r="E10" s="118">
        <v>92520</v>
      </c>
      <c r="F10" s="131"/>
      <c r="G10" s="132">
        <v>88430</v>
      </c>
      <c r="H10" s="133">
        <v>87550</v>
      </c>
      <c r="I10" s="134">
        <v>88270</v>
      </c>
      <c r="J10" s="134"/>
    </row>
    <row r="11" spans="2:10">
      <c r="B11" s="5"/>
      <c r="C11" s="116"/>
      <c r="D11" s="117"/>
      <c r="E11" s="118"/>
      <c r="F11" s="131"/>
      <c r="G11" s="132"/>
      <c r="H11" s="133"/>
      <c r="I11" s="134"/>
      <c r="J11" s="134"/>
    </row>
    <row r="12" spans="2:10">
      <c r="B12" s="5" t="s">
        <v>9</v>
      </c>
      <c r="C12" s="119">
        <v>59140</v>
      </c>
      <c r="D12" s="120">
        <v>61310</v>
      </c>
      <c r="E12" s="121">
        <v>59270</v>
      </c>
      <c r="F12" s="135"/>
      <c r="G12" s="136">
        <v>58120</v>
      </c>
      <c r="H12" s="137">
        <v>58990</v>
      </c>
      <c r="I12" s="138">
        <v>58300</v>
      </c>
      <c r="J12" s="138"/>
    </row>
    <row r="13" spans="2:10">
      <c r="B13" s="5" t="s">
        <v>10</v>
      </c>
      <c r="C13" s="119">
        <v>37270</v>
      </c>
      <c r="D13" s="120">
        <v>38030</v>
      </c>
      <c r="E13" s="121">
        <v>37320</v>
      </c>
      <c r="F13" s="135"/>
      <c r="G13" s="136">
        <v>36250</v>
      </c>
      <c r="H13" s="137">
        <v>36410</v>
      </c>
      <c r="I13" s="138">
        <v>36290</v>
      </c>
      <c r="J13" s="138"/>
    </row>
    <row r="14" spans="2:10">
      <c r="B14" s="5" t="s">
        <v>11</v>
      </c>
      <c r="C14" s="119">
        <v>27990</v>
      </c>
      <c r="D14" s="120">
        <v>28320</v>
      </c>
      <c r="E14" s="121">
        <v>28030</v>
      </c>
      <c r="F14" s="135"/>
      <c r="G14" s="136">
        <v>27590</v>
      </c>
      <c r="H14" s="137">
        <v>27450</v>
      </c>
      <c r="I14" s="138">
        <v>27540</v>
      </c>
      <c r="J14" s="138"/>
    </row>
    <row r="15" spans="2:10">
      <c r="B15" s="5"/>
      <c r="C15" s="119"/>
      <c r="D15" s="120"/>
      <c r="E15" s="121"/>
      <c r="F15" s="135"/>
      <c r="G15" s="136"/>
      <c r="H15" s="137"/>
      <c r="I15" s="138"/>
      <c r="J15" s="138"/>
    </row>
    <row r="16" spans="2:10">
      <c r="B16" s="5" t="s">
        <v>12</v>
      </c>
      <c r="C16" s="122">
        <v>23530</v>
      </c>
      <c r="D16" s="123">
        <v>22450</v>
      </c>
      <c r="E16" s="124">
        <v>23390</v>
      </c>
      <c r="F16" s="139"/>
      <c r="G16" s="140">
        <v>22110</v>
      </c>
      <c r="H16" s="141">
        <v>21250</v>
      </c>
      <c r="I16" s="142">
        <v>21750</v>
      </c>
      <c r="J16" s="142"/>
    </row>
    <row r="17" spans="2:10">
      <c r="B17" s="5"/>
      <c r="C17" s="122"/>
      <c r="D17" s="123"/>
      <c r="E17" s="124"/>
      <c r="F17" s="139"/>
      <c r="G17" s="140"/>
      <c r="H17" s="141"/>
      <c r="I17" s="142"/>
      <c r="J17" s="142"/>
    </row>
    <row r="18" spans="2:10" ht="13">
      <c r="B18" s="3" t="s">
        <v>13</v>
      </c>
      <c r="C18" s="125">
        <v>36020</v>
      </c>
      <c r="D18" s="126">
        <v>32890</v>
      </c>
      <c r="E18" s="127">
        <v>35860</v>
      </c>
      <c r="F18" s="143"/>
      <c r="G18" s="144">
        <v>30510</v>
      </c>
      <c r="H18" s="145">
        <v>29790</v>
      </c>
      <c r="I18" s="146">
        <v>30330</v>
      </c>
      <c r="J18" s="146"/>
    </row>
    <row r="19" spans="2:10" ht="13">
      <c r="B19" s="3"/>
      <c r="C19" s="125"/>
      <c r="D19" s="126"/>
      <c r="E19" s="127"/>
      <c r="F19" s="143"/>
      <c r="G19" s="144"/>
      <c r="H19" s="145"/>
      <c r="I19" s="146"/>
      <c r="J19" s="146"/>
    </row>
    <row r="20" spans="2:10" ht="13">
      <c r="B20" s="3" t="s">
        <v>7</v>
      </c>
      <c r="C20" s="128">
        <v>35590</v>
      </c>
      <c r="D20" s="129">
        <v>32050</v>
      </c>
      <c r="E20" s="130">
        <v>35260</v>
      </c>
      <c r="F20" s="147"/>
      <c r="G20" s="148">
        <v>33810</v>
      </c>
      <c r="H20" s="149">
        <v>29330</v>
      </c>
      <c r="I20" s="150">
        <v>32420</v>
      </c>
      <c r="J20" s="150"/>
    </row>
    <row r="21" spans="2:10" ht="13">
      <c r="B21" s="3"/>
      <c r="C21" s="128"/>
      <c r="D21" s="129"/>
      <c r="E21" s="130"/>
      <c r="F21" s="147"/>
      <c r="G21" s="148"/>
      <c r="H21" s="149"/>
      <c r="I21" s="150"/>
      <c r="J21" s="150"/>
    </row>
    <row r="22" spans="2:10" ht="13">
      <c r="B22" s="9"/>
      <c r="C22" s="9"/>
      <c r="D22" s="9"/>
      <c r="E22" s="9"/>
      <c r="F22" s="9"/>
      <c r="G22" s="9"/>
      <c r="H22" s="9"/>
      <c r="I22" s="13" t="s">
        <v>17</v>
      </c>
    </row>
    <row r="23" spans="2:10" ht="12.5" customHeight="1">
      <c r="B23" s="2848" t="s">
        <v>570</v>
      </c>
      <c r="C23" s="2846"/>
      <c r="D23" s="2846"/>
      <c r="E23" s="2846"/>
      <c r="F23" s="2846"/>
      <c r="G23" s="2846"/>
      <c r="H23" s="2846"/>
      <c r="I23" s="2846"/>
    </row>
    <row r="24" spans="2:10" ht="12.5" customHeight="1">
      <c r="B24" s="2848" t="s">
        <v>679</v>
      </c>
      <c r="C24" s="2846"/>
      <c r="D24" s="2846"/>
      <c r="E24" s="2846"/>
      <c r="F24" s="2846"/>
      <c r="G24" s="2846"/>
      <c r="H24" s="2846"/>
      <c r="I24" s="2846"/>
    </row>
    <row r="25" spans="2:10" ht="24" customHeight="1">
      <c r="B25" s="2848" t="s">
        <v>562</v>
      </c>
      <c r="C25" s="2846"/>
      <c r="D25" s="2846"/>
      <c r="E25" s="2846"/>
      <c r="F25" s="2846"/>
      <c r="G25" s="2846"/>
      <c r="H25" s="2846"/>
      <c r="I25" s="2846"/>
    </row>
    <row r="26" spans="2:10" ht="12.5" customHeight="1">
      <c r="B26" s="2848" t="s">
        <v>563</v>
      </c>
      <c r="C26" s="2846"/>
      <c r="D26" s="2846"/>
      <c r="E26" s="2846"/>
      <c r="F26" s="2846"/>
      <c r="G26" s="2846"/>
      <c r="H26" s="2846"/>
      <c r="I26" s="2846"/>
    </row>
    <row r="27" spans="2:10" ht="12.5" customHeight="1">
      <c r="B27" s="2848" t="s">
        <v>567</v>
      </c>
      <c r="C27" s="2846"/>
      <c r="D27" s="2846"/>
      <c r="E27" s="2846"/>
      <c r="F27" s="2846"/>
      <c r="G27" s="2846"/>
      <c r="H27" s="2846"/>
      <c r="I27" s="2846"/>
    </row>
    <row r="28" spans="2:10" ht="12.5" customHeight="1">
      <c r="B28" s="2848" t="s">
        <v>613</v>
      </c>
      <c r="C28" s="2846"/>
      <c r="D28" s="2846"/>
      <c r="E28" s="2846"/>
      <c r="F28" s="2846"/>
      <c r="G28" s="2846"/>
      <c r="H28" s="2846"/>
      <c r="I28" s="2846"/>
    </row>
  </sheetData>
  <mergeCells count="8">
    <mergeCell ref="B27:I27"/>
    <mergeCell ref="B28:I28"/>
    <mergeCell ref="B24:I24"/>
    <mergeCell ref="C5:E5"/>
    <mergeCell ref="G5:I5"/>
    <mergeCell ref="B23:I23"/>
    <mergeCell ref="B25:I25"/>
    <mergeCell ref="B26:I26"/>
  </mergeCells>
  <pageMargins left="0.7" right="0.7" top="0.75" bottom="0.75" header="0.3" footer="0.3"/>
  <pageSetup paperSize="9" scale="98"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3"/>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70.7265625" customWidth="1"/>
    <col min="3" max="3" width="13.7265625" customWidth="1"/>
    <col min="4" max="4" width="2.7265625" style="2778" customWidth="1"/>
    <col min="5" max="7" width="13.7265625" customWidth="1"/>
    <col min="8" max="8" width="2.7265625" style="2778" customWidth="1"/>
    <col min="9" max="9" width="13.7265625" customWidth="1"/>
    <col min="10" max="10" width="2.7265625" style="2778" customWidth="1"/>
    <col min="11" max="12" width="13.7265625" customWidth="1"/>
  </cols>
  <sheetData>
    <row r="1" spans="2:12">
      <c r="B1" s="2" t="str">
        <f>HYPERLINK("#'Contents'!A1", "Back to contents")</f>
        <v>Back to contents</v>
      </c>
    </row>
    <row r="2" spans="2:12" ht="22.5">
      <c r="B2" s="11" t="s">
        <v>683</v>
      </c>
    </row>
    <row r="3" spans="2:12" ht="13">
      <c r="B3" s="12" t="s">
        <v>7</v>
      </c>
    </row>
    <row r="4" spans="2:12" ht="13">
      <c r="B4" s="10"/>
      <c r="C4" s="10"/>
      <c r="D4" s="2779"/>
      <c r="E4" s="10"/>
      <c r="F4" s="10"/>
      <c r="G4" s="10"/>
      <c r="H4" s="2779"/>
      <c r="I4" s="10"/>
      <c r="J4" s="2779"/>
      <c r="K4" s="14" t="s">
        <v>527</v>
      </c>
    </row>
    <row r="5" spans="2:12" ht="60" customHeight="1">
      <c r="B5" s="16" t="s">
        <v>50</v>
      </c>
      <c r="C5" s="22" t="s">
        <v>8</v>
      </c>
      <c r="D5" s="22"/>
      <c r="E5" s="22" t="s">
        <v>9</v>
      </c>
      <c r="F5" s="22" t="s">
        <v>10</v>
      </c>
      <c r="G5" s="22" t="s">
        <v>11</v>
      </c>
      <c r="H5" s="22"/>
      <c r="I5" s="22" t="s">
        <v>12</v>
      </c>
      <c r="J5" s="22"/>
      <c r="K5" s="22" t="s">
        <v>7</v>
      </c>
      <c r="L5" s="15"/>
    </row>
    <row r="7" spans="2:12" ht="13">
      <c r="B7" s="12" t="s">
        <v>16</v>
      </c>
    </row>
    <row r="9" spans="2:12" ht="13">
      <c r="B9" s="3" t="s">
        <v>81</v>
      </c>
      <c r="C9" s="151"/>
      <c r="D9" s="2776"/>
      <c r="E9" s="152"/>
      <c r="F9" s="153"/>
      <c r="G9" s="154"/>
      <c r="H9" s="2776"/>
      <c r="I9" s="155"/>
      <c r="J9" s="2776"/>
      <c r="K9" s="156"/>
      <c r="L9" s="156"/>
    </row>
    <row r="10" spans="2:12">
      <c r="B10" s="5" t="s">
        <v>82</v>
      </c>
      <c r="C10" s="151">
        <v>77840</v>
      </c>
      <c r="D10" s="2776"/>
      <c r="E10" s="152">
        <v>63410</v>
      </c>
      <c r="F10" s="153">
        <v>34310</v>
      </c>
      <c r="G10" s="154">
        <v>27350</v>
      </c>
      <c r="H10" s="2776"/>
      <c r="I10" s="155" t="s">
        <v>443</v>
      </c>
      <c r="J10" s="2776"/>
      <c r="K10" s="156">
        <v>50500</v>
      </c>
      <c r="L10" s="156"/>
    </row>
    <row r="11" spans="2:12">
      <c r="B11" s="5" t="s">
        <v>83</v>
      </c>
      <c r="C11" s="151">
        <v>89220</v>
      </c>
      <c r="D11" s="2776"/>
      <c r="E11" s="152">
        <v>55610</v>
      </c>
      <c r="F11" s="153">
        <v>36240</v>
      </c>
      <c r="G11" s="154">
        <v>28430</v>
      </c>
      <c r="H11" s="2776"/>
      <c r="I11" s="155">
        <v>21950</v>
      </c>
      <c r="J11" s="2776"/>
      <c r="K11" s="156">
        <v>38000</v>
      </c>
      <c r="L11" s="156"/>
    </row>
    <row r="12" spans="2:12">
      <c r="B12" s="5" t="s">
        <v>84</v>
      </c>
      <c r="C12" s="151" t="s">
        <v>40</v>
      </c>
      <c r="D12" s="2776"/>
      <c r="E12" s="152">
        <v>60880</v>
      </c>
      <c r="F12" s="153" t="s">
        <v>40</v>
      </c>
      <c r="G12" s="154" t="s">
        <v>40</v>
      </c>
      <c r="H12" s="2776"/>
      <c r="I12" s="155" t="s">
        <v>40</v>
      </c>
      <c r="J12" s="2776"/>
      <c r="K12" s="156">
        <v>58690</v>
      </c>
      <c r="L12" s="156"/>
    </row>
    <row r="13" spans="2:12">
      <c r="B13" s="5" t="s">
        <v>85</v>
      </c>
      <c r="C13" s="151">
        <v>79980</v>
      </c>
      <c r="D13" s="2776"/>
      <c r="E13" s="152">
        <v>59860</v>
      </c>
      <c r="F13" s="153">
        <v>38410</v>
      </c>
      <c r="G13" s="154">
        <v>27580</v>
      </c>
      <c r="H13" s="2776"/>
      <c r="I13" s="155">
        <v>23800</v>
      </c>
      <c r="J13" s="2776"/>
      <c r="K13" s="156">
        <v>52080</v>
      </c>
      <c r="L13" s="156"/>
    </row>
    <row r="14" spans="2:12">
      <c r="B14" s="5" t="s">
        <v>86</v>
      </c>
      <c r="C14" s="151">
        <v>89220</v>
      </c>
      <c r="D14" s="2776"/>
      <c r="E14" s="152">
        <v>58600</v>
      </c>
      <c r="F14" s="153">
        <v>38300</v>
      </c>
      <c r="G14" s="154">
        <v>27040</v>
      </c>
      <c r="H14" s="2776"/>
      <c r="I14" s="155">
        <v>23960</v>
      </c>
      <c r="J14" s="2776"/>
      <c r="K14" s="156">
        <v>40700</v>
      </c>
      <c r="L14" s="156"/>
    </row>
    <row r="15" spans="2:12">
      <c r="B15" s="5"/>
    </row>
    <row r="16" spans="2:12" ht="13">
      <c r="B16" s="3" t="s">
        <v>87</v>
      </c>
      <c r="C16" s="157"/>
      <c r="D16" s="2776"/>
      <c r="E16" s="158"/>
      <c r="F16" s="159"/>
      <c r="G16" s="160"/>
      <c r="H16" s="2776"/>
      <c r="I16" s="161"/>
      <c r="J16" s="2776"/>
      <c r="K16" s="162"/>
      <c r="L16" s="162"/>
    </row>
    <row r="17" spans="2:12">
      <c r="B17" s="5" t="s">
        <v>88</v>
      </c>
      <c r="C17" s="157">
        <v>75300</v>
      </c>
      <c r="D17" s="2776"/>
      <c r="E17" s="158">
        <v>56550</v>
      </c>
      <c r="F17" s="159">
        <v>37460</v>
      </c>
      <c r="G17" s="160">
        <v>27680</v>
      </c>
      <c r="H17" s="2776"/>
      <c r="I17" s="161">
        <v>24900</v>
      </c>
      <c r="J17" s="2776"/>
      <c r="K17" s="162">
        <v>49420</v>
      </c>
      <c r="L17" s="162"/>
    </row>
    <row r="18" spans="2:12">
      <c r="B18" s="5" t="s">
        <v>89</v>
      </c>
      <c r="C18" s="157">
        <v>84160</v>
      </c>
      <c r="D18" s="2776"/>
      <c r="E18" s="158">
        <v>57440</v>
      </c>
      <c r="F18" s="159">
        <v>34500</v>
      </c>
      <c r="G18" s="160">
        <v>24250</v>
      </c>
      <c r="H18" s="2776"/>
      <c r="I18" s="161">
        <v>21000</v>
      </c>
      <c r="J18" s="2776"/>
      <c r="K18" s="162">
        <v>30950</v>
      </c>
      <c r="L18" s="162"/>
    </row>
    <row r="19" spans="2:12">
      <c r="B19" s="5" t="s">
        <v>90</v>
      </c>
      <c r="C19" s="157">
        <v>79280</v>
      </c>
      <c r="D19" s="2776"/>
      <c r="E19" s="158">
        <v>57090</v>
      </c>
      <c r="F19" s="159">
        <v>39820</v>
      </c>
      <c r="G19" s="160">
        <v>27460</v>
      </c>
      <c r="H19" s="2776"/>
      <c r="I19" s="161">
        <v>22490</v>
      </c>
      <c r="J19" s="2776"/>
      <c r="K19" s="162">
        <v>25460</v>
      </c>
      <c r="L19" s="162"/>
    </row>
    <row r="20" spans="2:12">
      <c r="B20" s="5" t="s">
        <v>91</v>
      </c>
      <c r="C20" s="157">
        <v>94220</v>
      </c>
      <c r="D20" s="2776"/>
      <c r="E20" s="158">
        <v>57130</v>
      </c>
      <c r="F20" s="159">
        <v>39170</v>
      </c>
      <c r="G20" s="160">
        <v>26290</v>
      </c>
      <c r="H20" s="2776"/>
      <c r="I20" s="161">
        <v>20880</v>
      </c>
      <c r="J20" s="2776"/>
      <c r="K20" s="162">
        <v>29320</v>
      </c>
      <c r="L20" s="162"/>
    </row>
    <row r="21" spans="2:12">
      <c r="B21" s="5" t="s">
        <v>92</v>
      </c>
      <c r="C21" s="157">
        <v>92000</v>
      </c>
      <c r="D21" s="2776"/>
      <c r="E21" s="158">
        <v>48540</v>
      </c>
      <c r="F21" s="159">
        <v>38300</v>
      </c>
      <c r="G21" s="160">
        <v>25780</v>
      </c>
      <c r="H21" s="2776"/>
      <c r="I21" s="161">
        <v>21430</v>
      </c>
      <c r="J21" s="2776"/>
      <c r="K21" s="162">
        <v>39650</v>
      </c>
      <c r="L21" s="162"/>
    </row>
    <row r="22" spans="2:12">
      <c r="B22" s="5" t="s">
        <v>93</v>
      </c>
      <c r="C22" s="157">
        <v>72750</v>
      </c>
      <c r="D22" s="2776"/>
      <c r="E22" s="158">
        <v>59720</v>
      </c>
      <c r="F22" s="159">
        <v>39540</v>
      </c>
      <c r="G22" s="160">
        <v>23320</v>
      </c>
      <c r="H22" s="2776"/>
      <c r="I22" s="161">
        <v>21140</v>
      </c>
      <c r="J22" s="2776"/>
      <c r="K22" s="162">
        <v>31010</v>
      </c>
      <c r="L22" s="162"/>
    </row>
    <row r="23" spans="2:12">
      <c r="B23" s="5" t="s">
        <v>94</v>
      </c>
      <c r="C23" s="157">
        <v>77780</v>
      </c>
      <c r="D23" s="2776"/>
      <c r="E23" s="158">
        <v>53600</v>
      </c>
      <c r="F23" s="159">
        <v>37510</v>
      </c>
      <c r="G23" s="160">
        <v>27330</v>
      </c>
      <c r="H23" s="2776"/>
      <c r="I23" s="161" t="s">
        <v>40</v>
      </c>
      <c r="J23" s="2776"/>
      <c r="K23" s="162">
        <v>41060</v>
      </c>
      <c r="L23" s="162"/>
    </row>
    <row r="24" spans="2:12">
      <c r="B24" s="5"/>
    </row>
    <row r="25" spans="2:12" ht="13">
      <c r="B25" s="3" t="s">
        <v>95</v>
      </c>
      <c r="C25" s="163"/>
      <c r="D25" s="2776"/>
      <c r="E25" s="164"/>
      <c r="F25" s="165"/>
      <c r="G25" s="166"/>
      <c r="H25" s="2776"/>
      <c r="I25" s="167"/>
      <c r="J25" s="2776"/>
      <c r="K25" s="168"/>
      <c r="L25" s="168"/>
    </row>
    <row r="26" spans="2:12" ht="14.5">
      <c r="B26" s="2806" t="s">
        <v>686</v>
      </c>
      <c r="C26" s="163">
        <v>78420</v>
      </c>
      <c r="D26" s="2776"/>
      <c r="E26" s="164">
        <v>56340</v>
      </c>
      <c r="F26" s="165">
        <v>33300</v>
      </c>
      <c r="G26" s="166">
        <v>27500</v>
      </c>
      <c r="H26" s="2776"/>
      <c r="I26" s="167">
        <v>20920</v>
      </c>
      <c r="J26" s="2776"/>
      <c r="K26" s="168">
        <v>38230</v>
      </c>
      <c r="L26" s="168"/>
    </row>
    <row r="27" spans="2:12">
      <c r="B27" s="5"/>
    </row>
    <row r="28" spans="2:12" ht="13">
      <c r="B28" s="3" t="s">
        <v>96</v>
      </c>
      <c r="C28" s="169"/>
      <c r="D28" s="2776"/>
      <c r="E28" s="170"/>
      <c r="F28" s="171"/>
      <c r="G28" s="172"/>
      <c r="H28" s="2776"/>
      <c r="I28" s="173"/>
      <c r="J28" s="2776"/>
      <c r="K28" s="174"/>
      <c r="L28" s="174"/>
    </row>
    <row r="29" spans="2:12">
      <c r="B29" s="5" t="s">
        <v>97</v>
      </c>
      <c r="C29" s="169">
        <v>73890</v>
      </c>
      <c r="D29" s="2776"/>
      <c r="E29" s="170">
        <v>52000</v>
      </c>
      <c r="F29" s="171">
        <v>34800</v>
      </c>
      <c r="G29" s="172">
        <v>22260</v>
      </c>
      <c r="H29" s="2776"/>
      <c r="I29" s="173">
        <v>18870</v>
      </c>
      <c r="J29" s="2776"/>
      <c r="K29" s="174">
        <v>34800</v>
      </c>
      <c r="L29" s="174"/>
    </row>
    <row r="30" spans="2:12">
      <c r="B30" s="5" t="s">
        <v>98</v>
      </c>
      <c r="C30" s="169">
        <v>82120</v>
      </c>
      <c r="D30" s="2776"/>
      <c r="E30" s="170">
        <v>54700</v>
      </c>
      <c r="F30" s="171">
        <v>36440</v>
      </c>
      <c r="G30" s="172">
        <v>26390</v>
      </c>
      <c r="H30" s="2776"/>
      <c r="I30" s="173" t="s">
        <v>40</v>
      </c>
      <c r="J30" s="2776"/>
      <c r="K30" s="174">
        <v>49700</v>
      </c>
      <c r="L30" s="174"/>
    </row>
    <row r="31" spans="2:12">
      <c r="B31" s="5"/>
    </row>
    <row r="32" spans="2:12" ht="13">
      <c r="B32" s="3" t="s">
        <v>99</v>
      </c>
      <c r="C32" s="175"/>
      <c r="D32" s="2776"/>
      <c r="E32" s="176"/>
      <c r="F32" s="177"/>
      <c r="G32" s="178"/>
      <c r="H32" s="2776"/>
      <c r="I32" s="179"/>
      <c r="J32" s="2776"/>
      <c r="K32" s="180"/>
      <c r="L32" s="180"/>
    </row>
    <row r="33" spans="2:12">
      <c r="B33" s="5" t="s">
        <v>100</v>
      </c>
      <c r="C33" s="175" t="s">
        <v>40</v>
      </c>
      <c r="D33" s="2776"/>
      <c r="E33" s="176">
        <v>82360</v>
      </c>
      <c r="F33" s="177">
        <v>41210</v>
      </c>
      <c r="G33" s="178">
        <v>28910</v>
      </c>
      <c r="H33" s="2776"/>
      <c r="I33" s="179">
        <v>23030</v>
      </c>
      <c r="J33" s="2776"/>
      <c r="K33" s="180">
        <v>57680</v>
      </c>
      <c r="L33" s="180"/>
    </row>
    <row r="34" spans="2:12">
      <c r="B34" s="5" t="s">
        <v>101</v>
      </c>
      <c r="C34" s="175">
        <v>100700</v>
      </c>
      <c r="D34" s="2776"/>
      <c r="E34" s="176">
        <v>57120</v>
      </c>
      <c r="F34" s="177">
        <v>41460</v>
      </c>
      <c r="G34" s="178">
        <v>30300</v>
      </c>
      <c r="H34" s="2776"/>
      <c r="I34" s="179">
        <v>23010</v>
      </c>
      <c r="J34" s="2776"/>
      <c r="K34" s="180">
        <v>45880</v>
      </c>
      <c r="L34" s="180"/>
    </row>
    <row r="35" spans="2:12">
      <c r="B35" s="5"/>
    </row>
    <row r="36" spans="2:12" ht="13">
      <c r="B36" s="3" t="s">
        <v>102</v>
      </c>
      <c r="C36" s="181"/>
      <c r="D36" s="2776"/>
      <c r="E36" s="182"/>
      <c r="F36" s="183"/>
      <c r="G36" s="184"/>
      <c r="H36" s="2776"/>
      <c r="I36" s="185"/>
      <c r="J36" s="2776"/>
      <c r="K36" s="186"/>
      <c r="L36" s="186"/>
    </row>
    <row r="37" spans="2:12">
      <c r="B37" s="5" t="s">
        <v>102</v>
      </c>
      <c r="C37" s="181">
        <v>92450</v>
      </c>
      <c r="D37" s="2776"/>
      <c r="E37" s="182">
        <v>52700</v>
      </c>
      <c r="F37" s="183">
        <v>30350</v>
      </c>
      <c r="G37" s="184">
        <v>24440</v>
      </c>
      <c r="H37" s="2776"/>
      <c r="I37" s="185">
        <v>19950</v>
      </c>
      <c r="J37" s="2776"/>
      <c r="K37" s="186">
        <v>29160</v>
      </c>
      <c r="L37" s="186"/>
    </row>
    <row r="38" spans="2:12">
      <c r="B38" s="5"/>
    </row>
    <row r="39" spans="2:12" ht="13">
      <c r="B39" s="3" t="s">
        <v>103</v>
      </c>
      <c r="C39" s="187"/>
      <c r="D39" s="2776"/>
      <c r="E39" s="188"/>
      <c r="F39" s="189"/>
      <c r="G39" s="190"/>
      <c r="H39" s="2776"/>
      <c r="I39" s="191"/>
      <c r="J39" s="2776"/>
      <c r="K39" s="192"/>
      <c r="L39" s="192"/>
    </row>
    <row r="40" spans="2:12">
      <c r="B40" s="5" t="s">
        <v>104</v>
      </c>
      <c r="C40" s="187">
        <v>77060</v>
      </c>
      <c r="D40" s="2776"/>
      <c r="E40" s="188">
        <v>53530</v>
      </c>
      <c r="F40" s="189">
        <v>35780</v>
      </c>
      <c r="G40" s="190">
        <v>27850</v>
      </c>
      <c r="H40" s="2776"/>
      <c r="I40" s="191">
        <v>26870</v>
      </c>
      <c r="J40" s="2776"/>
      <c r="K40" s="192">
        <v>41780</v>
      </c>
      <c r="L40" s="192"/>
    </row>
    <row r="41" spans="2:12">
      <c r="B41" s="5" t="s">
        <v>105</v>
      </c>
      <c r="C41" s="187">
        <v>105460</v>
      </c>
      <c r="D41" s="2776"/>
      <c r="E41" s="188">
        <v>58810</v>
      </c>
      <c r="F41" s="189">
        <v>34860</v>
      </c>
      <c r="G41" s="190">
        <v>26050</v>
      </c>
      <c r="H41" s="2776"/>
      <c r="I41" s="191">
        <v>21270</v>
      </c>
      <c r="J41" s="2776"/>
      <c r="K41" s="192">
        <v>42500</v>
      </c>
      <c r="L41" s="192"/>
    </row>
    <row r="42" spans="2:12">
      <c r="B42" s="5" t="s">
        <v>106</v>
      </c>
      <c r="C42" s="187" t="s">
        <v>40</v>
      </c>
      <c r="D42" s="2776"/>
      <c r="E42" s="188" t="s">
        <v>40</v>
      </c>
      <c r="F42" s="189">
        <v>39920</v>
      </c>
      <c r="G42" s="190">
        <v>29990</v>
      </c>
      <c r="H42" s="2776"/>
      <c r="I42" s="191" t="s">
        <v>40</v>
      </c>
      <c r="J42" s="2776"/>
      <c r="K42" s="192">
        <v>34720</v>
      </c>
      <c r="L42" s="192"/>
    </row>
    <row r="43" spans="2:12">
      <c r="B43" s="5"/>
    </row>
    <row r="44" spans="2:12" ht="13">
      <c r="B44" s="3" t="s">
        <v>107</v>
      </c>
      <c r="C44" s="193"/>
      <c r="D44" s="2776"/>
      <c r="E44" s="194"/>
      <c r="F44" s="195"/>
      <c r="G44" s="196"/>
      <c r="H44" s="2776"/>
      <c r="I44" s="197"/>
      <c r="J44" s="2776"/>
      <c r="K44" s="198"/>
      <c r="L44" s="198"/>
    </row>
    <row r="45" spans="2:12">
      <c r="B45" s="5" t="s">
        <v>107</v>
      </c>
      <c r="C45" s="193">
        <v>101280</v>
      </c>
      <c r="D45" s="2776"/>
      <c r="E45" s="194">
        <v>62980</v>
      </c>
      <c r="F45" s="195">
        <v>35400</v>
      </c>
      <c r="G45" s="196">
        <v>28070</v>
      </c>
      <c r="H45" s="2776"/>
      <c r="I45" s="197">
        <v>22860</v>
      </c>
      <c r="J45" s="2776"/>
      <c r="K45" s="198">
        <v>56360</v>
      </c>
      <c r="L45" s="198"/>
    </row>
    <row r="46" spans="2:12">
      <c r="B46" s="5"/>
    </row>
    <row r="47" spans="2:12" ht="13">
      <c r="B47" s="3" t="s">
        <v>108</v>
      </c>
      <c r="C47" s="199"/>
      <c r="D47" s="2776"/>
      <c r="E47" s="200"/>
      <c r="F47" s="201"/>
      <c r="G47" s="202"/>
      <c r="H47" s="2776"/>
      <c r="I47" s="203"/>
      <c r="J47" s="2776"/>
      <c r="K47" s="204"/>
      <c r="L47" s="204"/>
    </row>
    <row r="48" spans="2:12">
      <c r="B48" s="5" t="s">
        <v>109</v>
      </c>
      <c r="C48" s="199">
        <v>76510</v>
      </c>
      <c r="D48" s="2776"/>
      <c r="E48" s="200">
        <v>56730</v>
      </c>
      <c r="F48" s="201">
        <v>34020</v>
      </c>
      <c r="G48" s="202">
        <v>26180</v>
      </c>
      <c r="H48" s="2776"/>
      <c r="I48" s="203">
        <v>23310</v>
      </c>
      <c r="J48" s="2776"/>
      <c r="K48" s="204">
        <v>51730</v>
      </c>
      <c r="L48" s="204"/>
    </row>
    <row r="49" spans="2:12">
      <c r="B49" s="5"/>
    </row>
    <row r="50" spans="2:12" ht="13">
      <c r="B50" s="3" t="s">
        <v>110</v>
      </c>
      <c r="C50" s="205"/>
      <c r="D50" s="2776"/>
      <c r="E50" s="206"/>
      <c r="F50" s="207"/>
      <c r="G50" s="208"/>
      <c r="H50" s="2776"/>
      <c r="I50" s="209"/>
      <c r="J50" s="2776"/>
      <c r="K50" s="210"/>
      <c r="L50" s="210"/>
    </row>
    <row r="51" spans="2:12">
      <c r="B51" s="5" t="s">
        <v>111</v>
      </c>
      <c r="C51" s="205">
        <v>80650</v>
      </c>
      <c r="D51" s="2776"/>
      <c r="E51" s="206">
        <v>59730</v>
      </c>
      <c r="F51" s="207">
        <v>37640</v>
      </c>
      <c r="G51" s="208">
        <v>26670</v>
      </c>
      <c r="H51" s="2776"/>
      <c r="I51" s="209">
        <v>20920</v>
      </c>
      <c r="J51" s="2776"/>
      <c r="K51" s="210">
        <v>28670</v>
      </c>
      <c r="L51" s="210"/>
    </row>
    <row r="52" spans="2:12">
      <c r="B52" s="5" t="s">
        <v>112</v>
      </c>
      <c r="C52" s="205">
        <v>97620</v>
      </c>
      <c r="D52" s="2776"/>
      <c r="E52" s="206">
        <v>46720</v>
      </c>
      <c r="F52" s="207">
        <v>34490</v>
      </c>
      <c r="G52" s="208">
        <v>22780</v>
      </c>
      <c r="H52" s="2776"/>
      <c r="I52" s="209">
        <v>17710</v>
      </c>
      <c r="J52" s="2776"/>
      <c r="K52" s="210">
        <v>37410</v>
      </c>
      <c r="L52" s="210"/>
    </row>
    <row r="53" spans="2:12">
      <c r="B53" s="5" t="s">
        <v>786</v>
      </c>
      <c r="C53" s="205" t="s">
        <v>40</v>
      </c>
      <c r="D53" s="2776"/>
      <c r="E53" s="206">
        <v>61020</v>
      </c>
      <c r="F53" s="207">
        <v>32850</v>
      </c>
      <c r="G53" s="208">
        <v>28750</v>
      </c>
      <c r="H53" s="2776"/>
      <c r="I53" s="209">
        <v>21000</v>
      </c>
      <c r="J53" s="2776"/>
      <c r="K53" s="210">
        <v>28110</v>
      </c>
      <c r="L53" s="210"/>
    </row>
    <row r="54" spans="2:12">
      <c r="B54" s="5" t="s">
        <v>113</v>
      </c>
      <c r="C54" s="205">
        <v>94470</v>
      </c>
      <c r="D54" s="2776"/>
      <c r="E54" s="206">
        <v>55220</v>
      </c>
      <c r="F54" s="207">
        <v>35130</v>
      </c>
      <c r="G54" s="208">
        <v>21320</v>
      </c>
      <c r="H54" s="2776"/>
      <c r="I54" s="209" t="s">
        <v>443</v>
      </c>
      <c r="J54" s="2776"/>
      <c r="K54" s="210">
        <v>33740</v>
      </c>
      <c r="L54" s="210"/>
    </row>
    <row r="55" spans="2:12">
      <c r="B55" s="5" t="s">
        <v>114</v>
      </c>
      <c r="C55" s="205" t="s">
        <v>443</v>
      </c>
      <c r="D55" s="2776"/>
      <c r="E55" s="206" t="s">
        <v>443</v>
      </c>
      <c r="F55" s="207" t="s">
        <v>443</v>
      </c>
      <c r="G55" s="208" t="s">
        <v>443</v>
      </c>
      <c r="H55" s="2776"/>
      <c r="I55" s="209" t="s">
        <v>443</v>
      </c>
      <c r="J55" s="2776"/>
      <c r="K55" s="210">
        <v>34460</v>
      </c>
      <c r="L55" s="210"/>
    </row>
    <row r="56" spans="2:12">
      <c r="B56" s="5" t="s">
        <v>115</v>
      </c>
      <c r="C56" s="205" t="s">
        <v>443</v>
      </c>
      <c r="D56" s="2776"/>
      <c r="E56" s="206" t="s">
        <v>443</v>
      </c>
      <c r="F56" s="207" t="s">
        <v>40</v>
      </c>
      <c r="G56" s="208" t="s">
        <v>443</v>
      </c>
      <c r="H56" s="2776"/>
      <c r="I56" s="209" t="s">
        <v>443</v>
      </c>
      <c r="J56" s="2776"/>
      <c r="K56" s="210">
        <v>39860</v>
      </c>
      <c r="L56" s="210"/>
    </row>
    <row r="57" spans="2:12">
      <c r="B57" s="5" t="s">
        <v>116</v>
      </c>
      <c r="C57" s="205">
        <v>90000</v>
      </c>
      <c r="D57" s="2776"/>
      <c r="E57" s="206">
        <v>53720</v>
      </c>
      <c r="F57" s="207">
        <v>33520</v>
      </c>
      <c r="G57" s="208">
        <v>26740</v>
      </c>
      <c r="H57" s="2776"/>
      <c r="I57" s="209">
        <v>20170</v>
      </c>
      <c r="J57" s="2776"/>
      <c r="K57" s="210">
        <v>33290</v>
      </c>
      <c r="L57" s="210"/>
    </row>
    <row r="58" spans="2:12">
      <c r="B58" s="5"/>
    </row>
    <row r="59" spans="2:12" ht="13">
      <c r="B59" s="3" t="s">
        <v>62</v>
      </c>
      <c r="C59" s="211"/>
      <c r="D59" s="2776"/>
      <c r="E59" s="212"/>
      <c r="F59" s="213"/>
      <c r="G59" s="214"/>
      <c r="H59" s="2776"/>
      <c r="I59" s="215"/>
      <c r="J59" s="2776"/>
      <c r="K59" s="216"/>
      <c r="L59" s="216"/>
    </row>
    <row r="60" spans="2:12">
      <c r="B60" s="5" t="s">
        <v>117</v>
      </c>
      <c r="C60" s="211">
        <v>76730</v>
      </c>
      <c r="D60" s="2776"/>
      <c r="E60" s="212">
        <v>52460</v>
      </c>
      <c r="F60" s="213">
        <v>34830</v>
      </c>
      <c r="G60" s="214">
        <v>26510</v>
      </c>
      <c r="H60" s="2776"/>
      <c r="I60" s="215">
        <v>25140</v>
      </c>
      <c r="J60" s="2776"/>
      <c r="K60" s="216">
        <v>39930</v>
      </c>
      <c r="L60" s="216"/>
    </row>
    <row r="61" spans="2:12">
      <c r="B61" s="5"/>
    </row>
    <row r="62" spans="2:12" ht="13">
      <c r="B62" s="3" t="s">
        <v>118</v>
      </c>
      <c r="C62" s="217"/>
      <c r="D62" s="2776"/>
      <c r="E62" s="218"/>
      <c r="F62" s="219"/>
      <c r="G62" s="220"/>
      <c r="H62" s="2776"/>
      <c r="I62" s="221"/>
      <c r="J62" s="2776"/>
      <c r="K62" s="222"/>
      <c r="L62" s="222"/>
    </row>
    <row r="63" spans="2:12">
      <c r="B63" s="5" t="s">
        <v>119</v>
      </c>
      <c r="C63" s="217">
        <v>74380</v>
      </c>
      <c r="D63" s="2776"/>
      <c r="E63" s="218">
        <v>54400</v>
      </c>
      <c r="F63" s="219">
        <v>36500</v>
      </c>
      <c r="G63" s="220">
        <v>26000</v>
      </c>
      <c r="H63" s="2776"/>
      <c r="I63" s="221">
        <v>21000</v>
      </c>
      <c r="J63" s="2776"/>
      <c r="K63" s="222">
        <v>40510</v>
      </c>
      <c r="L63" s="222"/>
    </row>
    <row r="64" spans="2:12">
      <c r="B64" s="5" t="s">
        <v>120</v>
      </c>
      <c r="C64" s="217">
        <v>78000</v>
      </c>
      <c r="D64" s="2776"/>
      <c r="E64" s="218">
        <v>51410</v>
      </c>
      <c r="F64" s="219">
        <v>36500</v>
      </c>
      <c r="G64" s="220">
        <v>26000</v>
      </c>
      <c r="H64" s="2776"/>
      <c r="I64" s="221">
        <v>21000</v>
      </c>
      <c r="J64" s="2776"/>
      <c r="K64" s="222">
        <v>37100</v>
      </c>
      <c r="L64" s="222"/>
    </row>
    <row r="65" spans="2:12">
      <c r="B65" s="5" t="s">
        <v>121</v>
      </c>
      <c r="C65" s="217">
        <v>85180</v>
      </c>
      <c r="D65" s="2776"/>
      <c r="E65" s="218">
        <v>53950</v>
      </c>
      <c r="F65" s="219">
        <v>36780</v>
      </c>
      <c r="G65" s="220">
        <v>27870</v>
      </c>
      <c r="H65" s="2776"/>
      <c r="I65" s="221" t="s">
        <v>40</v>
      </c>
      <c r="J65" s="2776"/>
      <c r="K65" s="222">
        <v>50470</v>
      </c>
      <c r="L65" s="222"/>
    </row>
    <row r="66" spans="2:12">
      <c r="B66" s="5" t="s">
        <v>122</v>
      </c>
      <c r="C66" s="217">
        <v>74620</v>
      </c>
      <c r="D66" s="2776"/>
      <c r="E66" s="218">
        <v>54280</v>
      </c>
      <c r="F66" s="219">
        <v>36870</v>
      </c>
      <c r="G66" s="220">
        <v>26000</v>
      </c>
      <c r="H66" s="2776"/>
      <c r="I66" s="221" t="s">
        <v>443</v>
      </c>
      <c r="J66" s="2776"/>
      <c r="K66" s="222">
        <v>41400</v>
      </c>
      <c r="L66" s="222"/>
    </row>
    <row r="67" spans="2:12">
      <c r="B67" s="5" t="s">
        <v>123</v>
      </c>
      <c r="C67" s="217" t="s">
        <v>40</v>
      </c>
      <c r="D67" s="2776"/>
      <c r="E67" s="218">
        <v>50400</v>
      </c>
      <c r="F67" s="219">
        <v>30210</v>
      </c>
      <c r="G67" s="220">
        <v>25000</v>
      </c>
      <c r="H67" s="2776"/>
      <c r="I67" s="221">
        <v>21000</v>
      </c>
      <c r="J67" s="2776"/>
      <c r="K67" s="222">
        <v>29360</v>
      </c>
      <c r="L67" s="222"/>
    </row>
    <row r="68" spans="2:12">
      <c r="B68" s="5"/>
    </row>
    <row r="69" spans="2:12" ht="13">
      <c r="B69" s="3" t="s">
        <v>125</v>
      </c>
      <c r="C69" s="229"/>
      <c r="D69" s="2776"/>
      <c r="E69" s="230"/>
      <c r="F69" s="231"/>
      <c r="G69" s="232"/>
      <c r="H69" s="2776"/>
      <c r="I69" s="233"/>
      <c r="J69" s="2776"/>
      <c r="K69" s="234"/>
      <c r="L69" s="234"/>
    </row>
    <row r="70" spans="2:12">
      <c r="B70" s="5" t="s">
        <v>126</v>
      </c>
      <c r="C70" s="229">
        <v>76760</v>
      </c>
      <c r="D70" s="2776"/>
      <c r="E70" s="230">
        <v>53200</v>
      </c>
      <c r="F70" s="231">
        <v>35900</v>
      </c>
      <c r="G70" s="232">
        <v>25960</v>
      </c>
      <c r="H70" s="2776"/>
      <c r="I70" s="233">
        <v>21100</v>
      </c>
      <c r="J70" s="2776"/>
      <c r="K70" s="234">
        <v>38080</v>
      </c>
      <c r="L70" s="234"/>
    </row>
    <row r="71" spans="2:12">
      <c r="B71" s="5" t="s">
        <v>127</v>
      </c>
      <c r="C71" s="229">
        <v>79750</v>
      </c>
      <c r="D71" s="2776"/>
      <c r="E71" s="230">
        <v>54340</v>
      </c>
      <c r="F71" s="231">
        <v>35900</v>
      </c>
      <c r="G71" s="232">
        <v>25670</v>
      </c>
      <c r="H71" s="2776"/>
      <c r="I71" s="233">
        <v>21050</v>
      </c>
      <c r="J71" s="2776"/>
      <c r="K71" s="234">
        <v>27960</v>
      </c>
      <c r="L71" s="234"/>
    </row>
    <row r="72" spans="2:12">
      <c r="B72" s="5" t="s">
        <v>128</v>
      </c>
      <c r="C72" s="229" t="s">
        <v>40</v>
      </c>
      <c r="D72" s="2776"/>
      <c r="E72" s="230">
        <v>48080</v>
      </c>
      <c r="F72" s="231">
        <v>30220</v>
      </c>
      <c r="G72" s="232">
        <v>24920</v>
      </c>
      <c r="H72" s="2776"/>
      <c r="I72" s="233">
        <v>21050</v>
      </c>
      <c r="J72" s="2776"/>
      <c r="K72" s="234">
        <v>29750</v>
      </c>
      <c r="L72" s="234"/>
    </row>
    <row r="73" spans="2:12">
      <c r="B73" s="5" t="s">
        <v>129</v>
      </c>
      <c r="C73" s="229">
        <v>75390</v>
      </c>
      <c r="D73" s="2776"/>
      <c r="E73" s="230">
        <v>49830</v>
      </c>
      <c r="F73" s="231">
        <v>31460</v>
      </c>
      <c r="G73" s="232">
        <v>25190</v>
      </c>
      <c r="H73" s="2776"/>
      <c r="I73" s="233">
        <v>21050</v>
      </c>
      <c r="J73" s="2776"/>
      <c r="K73" s="234">
        <v>24920</v>
      </c>
      <c r="L73" s="234"/>
    </row>
    <row r="74" spans="2:12">
      <c r="B74" s="5" t="s">
        <v>130</v>
      </c>
      <c r="C74" s="229" t="s">
        <v>40</v>
      </c>
      <c r="D74" s="2776"/>
      <c r="E74" s="230">
        <v>56200</v>
      </c>
      <c r="F74" s="231">
        <v>38160</v>
      </c>
      <c r="G74" s="232">
        <v>28340</v>
      </c>
      <c r="H74" s="2776"/>
      <c r="I74" s="233">
        <v>24370</v>
      </c>
      <c r="J74" s="2776"/>
      <c r="K74" s="234">
        <v>38820</v>
      </c>
      <c r="L74" s="234"/>
    </row>
    <row r="75" spans="2:12">
      <c r="B75" s="5"/>
    </row>
    <row r="76" spans="2:12" ht="13">
      <c r="B76" s="3" t="s">
        <v>124</v>
      </c>
      <c r="C76" s="223"/>
      <c r="D76" s="2776"/>
      <c r="E76" s="224"/>
      <c r="F76" s="225"/>
      <c r="G76" s="226"/>
      <c r="H76" s="2776"/>
      <c r="I76" s="227"/>
      <c r="J76" s="2776"/>
      <c r="K76" s="228"/>
      <c r="L76" s="228"/>
    </row>
    <row r="77" spans="2:12">
      <c r="B77" s="5" t="s">
        <v>124</v>
      </c>
      <c r="C77" s="223" t="s">
        <v>40</v>
      </c>
      <c r="D77" s="2776"/>
      <c r="E77" s="224">
        <v>74730</v>
      </c>
      <c r="F77" s="225">
        <v>37410</v>
      </c>
      <c r="G77" s="226">
        <v>28850</v>
      </c>
      <c r="H77" s="2776"/>
      <c r="I77" s="227">
        <v>23830</v>
      </c>
      <c r="J77" s="2776"/>
      <c r="K77" s="228">
        <v>74730</v>
      </c>
      <c r="L77" s="228"/>
    </row>
    <row r="78" spans="2:12">
      <c r="B78" s="5"/>
    </row>
    <row r="79" spans="2:12" ht="13">
      <c r="B79" s="3" t="s">
        <v>133</v>
      </c>
      <c r="C79" s="241"/>
      <c r="D79" s="2776"/>
      <c r="E79" s="242"/>
      <c r="F79" s="243"/>
      <c r="G79" s="244"/>
      <c r="H79" s="2776"/>
      <c r="I79" s="245"/>
      <c r="J79" s="2776"/>
      <c r="K79" s="246"/>
      <c r="L79" s="246"/>
    </row>
    <row r="80" spans="2:12">
      <c r="B80" s="5" t="s">
        <v>133</v>
      </c>
      <c r="C80" s="241">
        <v>79230</v>
      </c>
      <c r="D80" s="2776"/>
      <c r="E80" s="242">
        <v>56130</v>
      </c>
      <c r="F80" s="243">
        <v>37350</v>
      </c>
      <c r="G80" s="244">
        <v>26750</v>
      </c>
      <c r="H80" s="2776"/>
      <c r="I80" s="245">
        <v>21190</v>
      </c>
      <c r="J80" s="2776"/>
      <c r="K80" s="246">
        <v>32830</v>
      </c>
      <c r="L80" s="246"/>
    </row>
    <row r="81" spans="2:12">
      <c r="B81" s="5"/>
    </row>
    <row r="82" spans="2:12" ht="13">
      <c r="B82" s="3" t="s">
        <v>131</v>
      </c>
      <c r="C82" s="235"/>
      <c r="D82" s="2776"/>
      <c r="E82" s="236"/>
      <c r="F82" s="237"/>
      <c r="G82" s="238"/>
      <c r="H82" s="2776"/>
      <c r="I82" s="239"/>
      <c r="J82" s="2776"/>
      <c r="K82" s="240"/>
      <c r="L82" s="240"/>
    </row>
    <row r="83" spans="2:12" ht="14.5">
      <c r="B83" s="2806" t="s">
        <v>685</v>
      </c>
      <c r="C83" s="235">
        <v>78010</v>
      </c>
      <c r="D83" s="2776"/>
      <c r="E83" s="236">
        <v>58030</v>
      </c>
      <c r="F83" s="237">
        <v>37500</v>
      </c>
      <c r="G83" s="238">
        <v>30300</v>
      </c>
      <c r="H83" s="2776"/>
      <c r="I83" s="239">
        <v>25430</v>
      </c>
      <c r="J83" s="2776"/>
      <c r="K83" s="240">
        <v>44770</v>
      </c>
      <c r="L83" s="240"/>
    </row>
    <row r="84" spans="2:12" ht="14.5">
      <c r="B84" s="2806" t="s">
        <v>684</v>
      </c>
      <c r="C84" s="235">
        <v>116660</v>
      </c>
      <c r="D84" s="2776"/>
      <c r="E84" s="236">
        <v>59300</v>
      </c>
      <c r="F84" s="237">
        <v>40790</v>
      </c>
      <c r="G84" s="238">
        <v>26950</v>
      </c>
      <c r="H84" s="2776"/>
      <c r="I84" s="239">
        <v>23280</v>
      </c>
      <c r="J84" s="2776"/>
      <c r="K84" s="240">
        <v>37360</v>
      </c>
      <c r="L84" s="240"/>
    </row>
    <row r="85" spans="2:12">
      <c r="B85" s="5" t="s">
        <v>132</v>
      </c>
      <c r="C85" s="235" t="s">
        <v>443</v>
      </c>
      <c r="D85" s="2776"/>
      <c r="E85" s="236">
        <v>57330</v>
      </c>
      <c r="F85" s="237">
        <v>34350</v>
      </c>
      <c r="G85" s="238">
        <v>26920</v>
      </c>
      <c r="H85" s="2776"/>
      <c r="I85" s="239">
        <v>23000</v>
      </c>
      <c r="J85" s="2776"/>
      <c r="K85" s="240">
        <v>29410</v>
      </c>
      <c r="L85" s="240"/>
    </row>
    <row r="86" spans="2:12">
      <c r="B86" s="5"/>
    </row>
    <row r="87" spans="2:12" ht="13">
      <c r="B87" s="3" t="s">
        <v>134</v>
      </c>
      <c r="C87" s="247"/>
      <c r="D87" s="2776"/>
      <c r="E87" s="248"/>
      <c r="F87" s="249"/>
      <c r="G87" s="250"/>
      <c r="H87" s="2776"/>
      <c r="I87" s="251"/>
      <c r="J87" s="2776"/>
      <c r="K87" s="252"/>
      <c r="L87" s="252"/>
    </row>
    <row r="88" spans="2:12">
      <c r="B88" s="5" t="s">
        <v>135</v>
      </c>
      <c r="C88" s="247">
        <v>77940</v>
      </c>
      <c r="D88" s="2776"/>
      <c r="E88" s="248">
        <v>53360</v>
      </c>
      <c r="F88" s="249">
        <v>32790</v>
      </c>
      <c r="G88" s="250">
        <v>27270</v>
      </c>
      <c r="H88" s="2776"/>
      <c r="I88" s="251">
        <v>22920</v>
      </c>
      <c r="J88" s="2776"/>
      <c r="K88" s="252">
        <v>40650</v>
      </c>
      <c r="L88" s="252"/>
    </row>
    <row r="89" spans="2:12">
      <c r="B89" s="5" t="s">
        <v>136</v>
      </c>
      <c r="C89" s="247">
        <v>84460</v>
      </c>
      <c r="D89" s="2776"/>
      <c r="E89" s="248">
        <v>53970</v>
      </c>
      <c r="F89" s="249">
        <v>40450</v>
      </c>
      <c r="G89" s="250">
        <v>27400</v>
      </c>
      <c r="H89" s="2776"/>
      <c r="I89" s="251">
        <v>23550</v>
      </c>
      <c r="J89" s="2776"/>
      <c r="K89" s="252">
        <v>41080</v>
      </c>
      <c r="L89" s="252"/>
    </row>
    <row r="90" spans="2:12">
      <c r="B90" s="5" t="s">
        <v>137</v>
      </c>
      <c r="C90" s="247">
        <v>104580</v>
      </c>
      <c r="D90" s="2776"/>
      <c r="E90" s="248">
        <v>54290</v>
      </c>
      <c r="F90" s="249">
        <v>36680</v>
      </c>
      <c r="G90" s="250">
        <v>25810</v>
      </c>
      <c r="H90" s="2776"/>
      <c r="I90" s="251">
        <v>20230</v>
      </c>
      <c r="J90" s="2776"/>
      <c r="K90" s="252">
        <v>38200</v>
      </c>
      <c r="L90" s="252"/>
    </row>
    <row r="91" spans="2:12">
      <c r="B91" s="5"/>
    </row>
    <row r="92" spans="2:12" ht="13">
      <c r="B92" s="3" t="s">
        <v>138</v>
      </c>
      <c r="C92" s="253"/>
      <c r="D92" s="2776"/>
      <c r="E92" s="254"/>
      <c r="F92" s="255"/>
      <c r="G92" s="256"/>
      <c r="H92" s="2776"/>
      <c r="I92" s="257"/>
      <c r="J92" s="2776"/>
      <c r="K92" s="258"/>
      <c r="L92" s="258"/>
    </row>
    <row r="93" spans="2:12">
      <c r="B93" s="5" t="s">
        <v>138</v>
      </c>
      <c r="C93" s="253">
        <v>82040</v>
      </c>
      <c r="D93" s="2776"/>
      <c r="E93" s="254">
        <v>60520</v>
      </c>
      <c r="F93" s="255">
        <v>33840</v>
      </c>
      <c r="G93" s="256">
        <v>27130</v>
      </c>
      <c r="H93" s="2776"/>
      <c r="I93" s="257">
        <v>22350</v>
      </c>
      <c r="J93" s="2776"/>
      <c r="K93" s="258">
        <v>27130</v>
      </c>
      <c r="L93" s="258"/>
    </row>
    <row r="94" spans="2:12">
      <c r="B94" s="5"/>
    </row>
    <row r="95" spans="2:12" ht="13">
      <c r="B95" s="3" t="s">
        <v>139</v>
      </c>
      <c r="C95" s="259"/>
      <c r="D95" s="2776"/>
      <c r="E95" s="260"/>
      <c r="F95" s="261"/>
      <c r="G95" s="262"/>
      <c r="H95" s="2776"/>
      <c r="I95" s="263"/>
      <c r="J95" s="2776"/>
      <c r="K95" s="264"/>
      <c r="L95" s="264"/>
    </row>
    <row r="96" spans="2:12">
      <c r="B96" s="5" t="s">
        <v>140</v>
      </c>
      <c r="C96" s="259">
        <v>78760</v>
      </c>
      <c r="D96" s="2776"/>
      <c r="E96" s="260">
        <v>52770</v>
      </c>
      <c r="F96" s="261">
        <v>31940</v>
      </c>
      <c r="G96" s="262">
        <v>25560</v>
      </c>
      <c r="H96" s="2776"/>
      <c r="I96" s="263">
        <v>20140</v>
      </c>
      <c r="J96" s="2776"/>
      <c r="K96" s="264">
        <v>27230</v>
      </c>
      <c r="L96" s="264"/>
    </row>
    <row r="97" spans="2:12">
      <c r="B97" s="5" t="s">
        <v>141</v>
      </c>
      <c r="C97" s="259">
        <v>79930</v>
      </c>
      <c r="D97" s="2776"/>
      <c r="E97" s="260">
        <v>56000</v>
      </c>
      <c r="F97" s="261">
        <v>37750</v>
      </c>
      <c r="G97" s="262">
        <v>26000</v>
      </c>
      <c r="H97" s="2776"/>
      <c r="I97" s="263">
        <v>21100</v>
      </c>
      <c r="J97" s="2776"/>
      <c r="K97" s="264">
        <v>30000</v>
      </c>
      <c r="L97" s="264"/>
    </row>
    <row r="98" spans="2:12">
      <c r="B98" s="5"/>
    </row>
    <row r="99" spans="2:12" ht="13">
      <c r="B99" s="3" t="s">
        <v>142</v>
      </c>
      <c r="C99" s="265"/>
      <c r="D99" s="2776"/>
      <c r="E99" s="266"/>
      <c r="F99" s="267"/>
      <c r="G99" s="268"/>
      <c r="H99" s="2776"/>
      <c r="I99" s="269"/>
      <c r="J99" s="2776"/>
      <c r="K99" s="270"/>
      <c r="L99" s="270"/>
    </row>
    <row r="100" spans="2:12">
      <c r="B100" s="5" t="s">
        <v>143</v>
      </c>
      <c r="C100" s="265">
        <v>77000</v>
      </c>
      <c r="D100" s="2776"/>
      <c r="E100" s="266">
        <v>56030</v>
      </c>
      <c r="F100" s="267">
        <v>32320</v>
      </c>
      <c r="G100" s="268">
        <v>26750</v>
      </c>
      <c r="H100" s="2776"/>
      <c r="I100" s="269">
        <v>22500</v>
      </c>
      <c r="J100" s="2776"/>
      <c r="K100" s="270">
        <v>52500</v>
      </c>
      <c r="L100" s="270"/>
    </row>
    <row r="101" spans="2:12">
      <c r="B101" s="5" t="s">
        <v>144</v>
      </c>
      <c r="C101" s="265" t="s">
        <v>40</v>
      </c>
      <c r="D101" s="2776"/>
      <c r="E101" s="266">
        <v>67260</v>
      </c>
      <c r="F101" s="267">
        <v>40580</v>
      </c>
      <c r="G101" s="268">
        <v>29230</v>
      </c>
      <c r="H101" s="2776"/>
      <c r="I101" s="269" t="s">
        <v>443</v>
      </c>
      <c r="J101" s="2776"/>
      <c r="K101" s="270">
        <v>51550</v>
      </c>
      <c r="L101" s="270"/>
    </row>
    <row r="102" spans="2:12">
      <c r="B102" s="5" t="s">
        <v>145</v>
      </c>
      <c r="C102" s="265">
        <v>87870</v>
      </c>
      <c r="D102" s="2776"/>
      <c r="E102" s="266">
        <v>56120</v>
      </c>
      <c r="F102" s="267">
        <v>39980</v>
      </c>
      <c r="G102" s="268">
        <v>28080</v>
      </c>
      <c r="H102" s="2776"/>
      <c r="I102" s="269">
        <v>24030</v>
      </c>
      <c r="J102" s="2776"/>
      <c r="K102" s="270">
        <v>46360</v>
      </c>
      <c r="L102" s="270"/>
    </row>
    <row r="103" spans="2:12">
      <c r="B103" s="5" t="s">
        <v>146</v>
      </c>
      <c r="C103" s="265">
        <v>91430</v>
      </c>
      <c r="D103" s="2776"/>
      <c r="E103" s="266">
        <v>54330</v>
      </c>
      <c r="F103" s="267">
        <v>35500</v>
      </c>
      <c r="G103" s="268" t="s">
        <v>40</v>
      </c>
      <c r="H103" s="2776"/>
      <c r="I103" s="269" t="s">
        <v>40</v>
      </c>
      <c r="J103" s="2776"/>
      <c r="K103" s="270">
        <v>52360</v>
      </c>
      <c r="L103" s="270"/>
    </row>
    <row r="104" spans="2:12">
      <c r="B104" s="5" t="s">
        <v>147</v>
      </c>
      <c r="C104" s="265" t="s">
        <v>40</v>
      </c>
      <c r="D104" s="2776"/>
      <c r="E104" s="266">
        <v>60050</v>
      </c>
      <c r="F104" s="267">
        <v>35610</v>
      </c>
      <c r="G104" s="268" t="s">
        <v>40</v>
      </c>
      <c r="H104" s="2776"/>
      <c r="I104" s="269" t="s">
        <v>40</v>
      </c>
      <c r="J104" s="2776"/>
      <c r="K104" s="270">
        <v>54690</v>
      </c>
      <c r="L104" s="270"/>
    </row>
    <row r="105" spans="2:12">
      <c r="B105" s="5"/>
    </row>
    <row r="106" spans="2:12" ht="13">
      <c r="B106" s="3" t="s">
        <v>148</v>
      </c>
      <c r="C106" s="271"/>
      <c r="D106" s="2776"/>
      <c r="E106" s="272"/>
      <c r="F106" s="273"/>
      <c r="G106" s="274"/>
      <c r="H106" s="2776"/>
      <c r="I106" s="275"/>
      <c r="J106" s="2776"/>
      <c r="K106" s="276"/>
      <c r="L106" s="276"/>
    </row>
    <row r="107" spans="2:12">
      <c r="B107" s="5" t="s">
        <v>149</v>
      </c>
      <c r="C107" s="271">
        <v>83790</v>
      </c>
      <c r="D107" s="2776"/>
      <c r="E107" s="272">
        <v>57680</v>
      </c>
      <c r="F107" s="273">
        <v>35200</v>
      </c>
      <c r="G107" s="274">
        <v>26070</v>
      </c>
      <c r="H107" s="2776"/>
      <c r="I107" s="275">
        <v>21430</v>
      </c>
      <c r="J107" s="2776"/>
      <c r="K107" s="276">
        <v>27370</v>
      </c>
      <c r="L107" s="276"/>
    </row>
    <row r="108" spans="2:12">
      <c r="B108" s="5"/>
    </row>
    <row r="109" spans="2:12" ht="13">
      <c r="B109" s="3" t="s">
        <v>150</v>
      </c>
      <c r="C109" s="277"/>
      <c r="D109" s="2776"/>
      <c r="E109" s="278"/>
      <c r="F109" s="279"/>
      <c r="G109" s="280"/>
      <c r="H109" s="2776"/>
      <c r="I109" s="281"/>
      <c r="J109" s="2776"/>
      <c r="K109" s="282"/>
      <c r="L109" s="282"/>
    </row>
    <row r="110" spans="2:12">
      <c r="B110" s="5" t="s">
        <v>151</v>
      </c>
      <c r="C110" s="277">
        <v>83220</v>
      </c>
      <c r="D110" s="2776"/>
      <c r="E110" s="278">
        <v>58130</v>
      </c>
      <c r="F110" s="279">
        <v>36720</v>
      </c>
      <c r="G110" s="280">
        <v>26410</v>
      </c>
      <c r="H110" s="2776"/>
      <c r="I110" s="281">
        <v>21240</v>
      </c>
      <c r="J110" s="2776"/>
      <c r="K110" s="282">
        <v>36800</v>
      </c>
      <c r="L110" s="282"/>
    </row>
    <row r="111" spans="2:12">
      <c r="B111" s="5" t="s">
        <v>152</v>
      </c>
      <c r="C111" s="277" t="s">
        <v>40</v>
      </c>
      <c r="D111" s="2776"/>
      <c r="E111" s="278">
        <v>58000</v>
      </c>
      <c r="F111" s="279">
        <v>27770</v>
      </c>
      <c r="G111" s="280">
        <v>22710</v>
      </c>
      <c r="H111" s="2776"/>
      <c r="I111" s="281">
        <v>20650</v>
      </c>
      <c r="J111" s="2776"/>
      <c r="K111" s="282">
        <v>22640</v>
      </c>
      <c r="L111" s="282"/>
    </row>
    <row r="112" spans="2:12">
      <c r="B112" s="5" t="s">
        <v>790</v>
      </c>
      <c r="C112" s="277">
        <v>77950</v>
      </c>
      <c r="D112" s="2776"/>
      <c r="E112" s="278">
        <v>54930</v>
      </c>
      <c r="F112" s="279">
        <v>32230</v>
      </c>
      <c r="G112" s="280">
        <v>23700</v>
      </c>
      <c r="H112" s="2776"/>
      <c r="I112" s="281">
        <v>19930</v>
      </c>
      <c r="J112" s="2776"/>
      <c r="K112" s="282">
        <v>21180</v>
      </c>
      <c r="L112" s="282"/>
    </row>
    <row r="113" spans="2:12">
      <c r="B113" s="5" t="s">
        <v>153</v>
      </c>
      <c r="C113" s="277">
        <v>76540</v>
      </c>
      <c r="D113" s="2776"/>
      <c r="E113" s="278">
        <v>55510</v>
      </c>
      <c r="F113" s="279">
        <v>34470</v>
      </c>
      <c r="G113" s="280">
        <v>22570</v>
      </c>
      <c r="H113" s="2776"/>
      <c r="I113" s="281">
        <v>19930</v>
      </c>
      <c r="J113" s="2776"/>
      <c r="K113" s="282">
        <v>22570</v>
      </c>
      <c r="L113" s="282"/>
    </row>
    <row r="114" spans="2:12">
      <c r="B114" s="5" t="s">
        <v>789</v>
      </c>
      <c r="C114" s="277">
        <v>99500</v>
      </c>
      <c r="D114" s="2776"/>
      <c r="E114" s="278">
        <v>69910</v>
      </c>
      <c r="F114" s="279">
        <v>38160</v>
      </c>
      <c r="G114" s="280">
        <v>31610</v>
      </c>
      <c r="H114" s="2776"/>
      <c r="I114" s="281">
        <v>25450</v>
      </c>
      <c r="J114" s="2776"/>
      <c r="K114" s="282">
        <v>28300</v>
      </c>
      <c r="L114" s="282"/>
    </row>
    <row r="115" spans="2:12">
      <c r="B115" s="5" t="s">
        <v>154</v>
      </c>
      <c r="C115" s="277" t="s">
        <v>40</v>
      </c>
      <c r="D115" s="2776"/>
      <c r="E115" s="278">
        <v>48350</v>
      </c>
      <c r="F115" s="279">
        <v>26560</v>
      </c>
      <c r="G115" s="280">
        <v>22570</v>
      </c>
      <c r="H115" s="2776"/>
      <c r="I115" s="281">
        <v>19930</v>
      </c>
      <c r="J115" s="2776"/>
      <c r="K115" s="282">
        <v>19930</v>
      </c>
      <c r="L115" s="282"/>
    </row>
    <row r="116" spans="2:12">
      <c r="B116" s="5"/>
    </row>
    <row r="117" spans="2:12" ht="13">
      <c r="B117" s="3" t="s">
        <v>155</v>
      </c>
      <c r="C117" s="283"/>
      <c r="D117" s="2776"/>
      <c r="E117" s="284"/>
      <c r="F117" s="285"/>
      <c r="G117" s="286"/>
      <c r="H117" s="2776"/>
      <c r="I117" s="287"/>
      <c r="J117" s="2776"/>
      <c r="K117" s="288"/>
      <c r="L117" s="288"/>
    </row>
    <row r="118" spans="2:12">
      <c r="B118" s="5" t="s">
        <v>155</v>
      </c>
      <c r="C118" s="283">
        <v>88670</v>
      </c>
      <c r="D118" s="2776"/>
      <c r="E118" s="284">
        <v>50710</v>
      </c>
      <c r="F118" s="285">
        <v>34770</v>
      </c>
      <c r="G118" s="286">
        <v>24630</v>
      </c>
      <c r="H118" s="2776"/>
      <c r="I118" s="287">
        <v>20650</v>
      </c>
      <c r="J118" s="2776"/>
      <c r="K118" s="288">
        <v>33330</v>
      </c>
      <c r="L118" s="288"/>
    </row>
    <row r="119" spans="2:12">
      <c r="B119" s="5"/>
    </row>
    <row r="120" spans="2:12" ht="13">
      <c r="B120" s="3" t="s">
        <v>156</v>
      </c>
      <c r="C120" s="289"/>
      <c r="D120" s="2776"/>
      <c r="E120" s="290"/>
      <c r="F120" s="291"/>
      <c r="G120" s="292"/>
      <c r="H120" s="2776"/>
      <c r="I120" s="293"/>
      <c r="J120" s="2776"/>
      <c r="K120" s="294"/>
      <c r="L120" s="294"/>
    </row>
    <row r="121" spans="2:12">
      <c r="B121" s="5" t="s">
        <v>156</v>
      </c>
      <c r="C121" s="289">
        <v>95000</v>
      </c>
      <c r="D121" s="2776"/>
      <c r="E121" s="290">
        <v>61860</v>
      </c>
      <c r="F121" s="291">
        <v>43710</v>
      </c>
      <c r="G121" s="292">
        <v>33120</v>
      </c>
      <c r="H121" s="2776"/>
      <c r="I121" s="293">
        <v>24220</v>
      </c>
      <c r="J121" s="2776"/>
      <c r="K121" s="294">
        <v>37560</v>
      </c>
      <c r="L121" s="294"/>
    </row>
    <row r="122" spans="2:12">
      <c r="B122" s="5"/>
    </row>
    <row r="123" spans="2:12" ht="13">
      <c r="B123" s="3" t="s">
        <v>157</v>
      </c>
      <c r="C123" s="295"/>
      <c r="D123" s="2776"/>
      <c r="E123" s="296"/>
      <c r="F123" s="297"/>
      <c r="G123" s="298"/>
      <c r="H123" s="2776"/>
      <c r="I123" s="299"/>
      <c r="J123" s="2776"/>
      <c r="K123" s="300"/>
      <c r="L123" s="300"/>
    </row>
    <row r="124" spans="2:12">
      <c r="B124" s="5" t="s">
        <v>157</v>
      </c>
      <c r="C124" s="295">
        <v>76540</v>
      </c>
      <c r="D124" s="2776"/>
      <c r="E124" s="296">
        <v>52850</v>
      </c>
      <c r="F124" s="297">
        <v>34990</v>
      </c>
      <c r="G124" s="298">
        <v>26120</v>
      </c>
      <c r="H124" s="2776"/>
      <c r="I124" s="299">
        <v>22510</v>
      </c>
      <c r="J124" s="2776"/>
      <c r="K124" s="300">
        <v>37690</v>
      </c>
      <c r="L124" s="300"/>
    </row>
    <row r="125" spans="2:12">
      <c r="B125" s="5"/>
    </row>
    <row r="126" spans="2:12" ht="13">
      <c r="B126" s="3" t="s">
        <v>158</v>
      </c>
      <c r="C126" s="301"/>
      <c r="D126" s="2776"/>
      <c r="E126" s="302"/>
      <c r="F126" s="303"/>
      <c r="G126" s="304"/>
      <c r="H126" s="2776"/>
      <c r="I126" s="305"/>
      <c r="J126" s="2776"/>
      <c r="K126" s="306"/>
      <c r="L126" s="306"/>
    </row>
    <row r="127" spans="2:12">
      <c r="B127" s="5" t="s">
        <v>158</v>
      </c>
      <c r="C127" s="301">
        <v>95150</v>
      </c>
      <c r="D127" s="2776"/>
      <c r="E127" s="302">
        <v>75500</v>
      </c>
      <c r="F127" s="303">
        <v>42850</v>
      </c>
      <c r="G127" s="304">
        <v>25880</v>
      </c>
      <c r="H127" s="2776"/>
      <c r="I127" s="305">
        <v>21160</v>
      </c>
      <c r="J127" s="2776"/>
      <c r="K127" s="306">
        <v>51360</v>
      </c>
      <c r="L127" s="306"/>
    </row>
    <row r="128" spans="2:12">
      <c r="B128" s="5"/>
    </row>
    <row r="129" spans="2:12" ht="13">
      <c r="B129" s="3" t="s">
        <v>159</v>
      </c>
      <c r="C129" s="307"/>
      <c r="D129" s="2776"/>
      <c r="E129" s="308"/>
      <c r="F129" s="309"/>
      <c r="G129" s="310"/>
      <c r="H129" s="2776"/>
      <c r="I129" s="311"/>
      <c r="J129" s="2776"/>
      <c r="K129" s="312"/>
      <c r="L129" s="312"/>
    </row>
    <row r="130" spans="2:12">
      <c r="B130" s="5" t="s">
        <v>159</v>
      </c>
      <c r="C130" s="307">
        <v>96250</v>
      </c>
      <c r="D130" s="2776"/>
      <c r="E130" s="308">
        <v>59140</v>
      </c>
      <c r="F130" s="309">
        <v>35720</v>
      </c>
      <c r="G130" s="310">
        <v>25600</v>
      </c>
      <c r="H130" s="2776"/>
      <c r="I130" s="311">
        <v>19380</v>
      </c>
      <c r="J130" s="2776"/>
      <c r="K130" s="312">
        <v>38550</v>
      </c>
      <c r="L130" s="312"/>
    </row>
    <row r="131" spans="2:12">
      <c r="B131" s="5"/>
    </row>
    <row r="132" spans="2:12" ht="13">
      <c r="B132" s="3" t="s">
        <v>161</v>
      </c>
      <c r="C132" s="319"/>
      <c r="D132" s="2776"/>
      <c r="E132" s="320"/>
      <c r="F132" s="321"/>
      <c r="G132" s="322"/>
      <c r="H132" s="2776"/>
      <c r="I132" s="323"/>
      <c r="J132" s="2776"/>
      <c r="K132" s="324"/>
      <c r="L132" s="324"/>
    </row>
    <row r="133" spans="2:12">
      <c r="B133" s="5" t="s">
        <v>161</v>
      </c>
      <c r="C133" s="319">
        <v>99360</v>
      </c>
      <c r="D133" s="2776"/>
      <c r="E133" s="320">
        <v>61150</v>
      </c>
      <c r="F133" s="321">
        <v>39430</v>
      </c>
      <c r="G133" s="322">
        <v>29510</v>
      </c>
      <c r="H133" s="2776"/>
      <c r="I133" s="323">
        <v>23260</v>
      </c>
      <c r="J133" s="2776"/>
      <c r="K133" s="324">
        <v>55210</v>
      </c>
      <c r="L133" s="324"/>
    </row>
    <row r="134" spans="2:12">
      <c r="B134" s="5"/>
    </row>
    <row r="135" spans="2:12" ht="13">
      <c r="B135" s="3" t="s">
        <v>160</v>
      </c>
      <c r="C135" s="313"/>
      <c r="D135" s="2776"/>
      <c r="E135" s="314"/>
      <c r="F135" s="315"/>
      <c r="G135" s="316"/>
      <c r="H135" s="2776"/>
      <c r="I135" s="317"/>
      <c r="J135" s="2776"/>
      <c r="K135" s="318"/>
      <c r="L135" s="318"/>
    </row>
    <row r="136" spans="2:12">
      <c r="B136" s="5" t="s">
        <v>160</v>
      </c>
      <c r="C136" s="313">
        <v>86380</v>
      </c>
      <c r="D136" s="2776"/>
      <c r="E136" s="314">
        <v>48350</v>
      </c>
      <c r="F136" s="315">
        <v>36540</v>
      </c>
      <c r="G136" s="316">
        <v>24200</v>
      </c>
      <c r="H136" s="2776"/>
      <c r="I136" s="317" t="s">
        <v>40</v>
      </c>
      <c r="J136" s="2776"/>
      <c r="K136" s="318">
        <v>40580</v>
      </c>
      <c r="L136" s="318"/>
    </row>
    <row r="137" spans="2:12">
      <c r="B137" s="5"/>
    </row>
    <row r="138" spans="2:12" ht="13">
      <c r="B138" s="3" t="s">
        <v>162</v>
      </c>
      <c r="C138" s="325"/>
      <c r="D138" s="2776"/>
      <c r="E138" s="326"/>
      <c r="F138" s="327"/>
      <c r="G138" s="328"/>
      <c r="H138" s="2776"/>
      <c r="I138" s="329"/>
      <c r="J138" s="2776"/>
      <c r="K138" s="330"/>
      <c r="L138" s="330"/>
    </row>
    <row r="139" spans="2:12">
      <c r="B139" s="5" t="s">
        <v>163</v>
      </c>
      <c r="C139" s="325">
        <v>79040</v>
      </c>
      <c r="D139" s="2776"/>
      <c r="E139" s="326">
        <v>61010</v>
      </c>
      <c r="F139" s="327">
        <v>36800</v>
      </c>
      <c r="G139" s="328">
        <v>26410</v>
      </c>
      <c r="H139" s="2776"/>
      <c r="I139" s="329">
        <v>21690</v>
      </c>
      <c r="J139" s="2776"/>
      <c r="K139" s="330">
        <v>46600</v>
      </c>
      <c r="L139" s="330"/>
    </row>
    <row r="140" spans="2:12">
      <c r="B140" s="5"/>
    </row>
    <row r="141" spans="2:12" ht="13">
      <c r="B141" s="3" t="s">
        <v>164</v>
      </c>
      <c r="C141" s="331"/>
      <c r="D141" s="2776"/>
      <c r="E141" s="332"/>
      <c r="F141" s="333"/>
      <c r="G141" s="334"/>
      <c r="H141" s="2776"/>
      <c r="I141" s="335"/>
      <c r="J141" s="2776"/>
      <c r="K141" s="336"/>
      <c r="L141" s="336"/>
    </row>
    <row r="142" spans="2:12">
      <c r="B142" s="5" t="s">
        <v>165</v>
      </c>
      <c r="C142" s="331">
        <v>83230</v>
      </c>
      <c r="D142" s="2776"/>
      <c r="E142" s="332">
        <v>61010</v>
      </c>
      <c r="F142" s="333">
        <v>38540</v>
      </c>
      <c r="G142" s="334">
        <v>28170</v>
      </c>
      <c r="H142" s="2776"/>
      <c r="I142" s="335">
        <v>23340</v>
      </c>
      <c r="J142" s="2776"/>
      <c r="K142" s="336">
        <v>38540</v>
      </c>
      <c r="L142" s="336"/>
    </row>
    <row r="143" spans="2:12">
      <c r="B143" s="5" t="s">
        <v>166</v>
      </c>
      <c r="C143" s="331" t="s">
        <v>40</v>
      </c>
      <c r="D143" s="2776"/>
      <c r="E143" s="332">
        <v>61010</v>
      </c>
      <c r="F143" s="333">
        <v>35110</v>
      </c>
      <c r="G143" s="334">
        <v>29190</v>
      </c>
      <c r="H143" s="2776"/>
      <c r="I143" s="335">
        <v>22230</v>
      </c>
      <c r="J143" s="2776"/>
      <c r="K143" s="336">
        <v>29190</v>
      </c>
      <c r="L143" s="336"/>
    </row>
    <row r="144" spans="2:12">
      <c r="B144" s="5" t="s">
        <v>167</v>
      </c>
      <c r="C144" s="331">
        <v>83230</v>
      </c>
      <c r="D144" s="2776"/>
      <c r="E144" s="332">
        <v>68470</v>
      </c>
      <c r="F144" s="333">
        <v>37940</v>
      </c>
      <c r="G144" s="334">
        <v>26570</v>
      </c>
      <c r="H144" s="2776"/>
      <c r="I144" s="335">
        <v>22220</v>
      </c>
      <c r="J144" s="2776"/>
      <c r="K144" s="336">
        <v>29040</v>
      </c>
      <c r="L144" s="336"/>
    </row>
    <row r="145" spans="2:12">
      <c r="B145" s="5" t="s">
        <v>168</v>
      </c>
      <c r="C145" s="331" t="s">
        <v>40</v>
      </c>
      <c r="D145" s="2776"/>
      <c r="E145" s="332">
        <v>56120</v>
      </c>
      <c r="F145" s="333">
        <v>36010</v>
      </c>
      <c r="G145" s="334">
        <v>29190</v>
      </c>
      <c r="H145" s="2776"/>
      <c r="I145" s="335">
        <v>22230</v>
      </c>
      <c r="J145" s="2776"/>
      <c r="K145" s="336">
        <v>23170</v>
      </c>
      <c r="L145" s="336"/>
    </row>
    <row r="146" spans="2:12">
      <c r="B146" s="5" t="s">
        <v>169</v>
      </c>
      <c r="C146" s="331">
        <v>83230</v>
      </c>
      <c r="D146" s="2776"/>
      <c r="E146" s="332">
        <v>71160</v>
      </c>
      <c r="F146" s="333">
        <v>42190</v>
      </c>
      <c r="G146" s="334">
        <v>29190</v>
      </c>
      <c r="H146" s="2776"/>
      <c r="I146" s="335">
        <v>22230</v>
      </c>
      <c r="J146" s="2776"/>
      <c r="K146" s="336">
        <v>61010</v>
      </c>
      <c r="L146" s="336"/>
    </row>
    <row r="147" spans="2:12">
      <c r="B147" s="5" t="s">
        <v>170</v>
      </c>
      <c r="C147" s="331" t="s">
        <v>40</v>
      </c>
      <c r="D147" s="2776"/>
      <c r="E147" s="332">
        <v>48930</v>
      </c>
      <c r="F147" s="333">
        <v>34640</v>
      </c>
      <c r="G147" s="334">
        <v>29190</v>
      </c>
      <c r="H147" s="2776"/>
      <c r="I147" s="335">
        <v>24130</v>
      </c>
      <c r="J147" s="2776"/>
      <c r="K147" s="336">
        <v>30650</v>
      </c>
      <c r="L147" s="336"/>
    </row>
    <row r="148" spans="2:12">
      <c r="B148" s="5" t="s">
        <v>171</v>
      </c>
      <c r="C148" s="331" t="s">
        <v>40</v>
      </c>
      <c r="D148" s="2776"/>
      <c r="E148" s="332">
        <v>56800</v>
      </c>
      <c r="F148" s="333">
        <v>38450</v>
      </c>
      <c r="G148" s="334">
        <v>30160</v>
      </c>
      <c r="H148" s="2776"/>
      <c r="I148" s="335">
        <v>25140</v>
      </c>
      <c r="J148" s="2776"/>
      <c r="K148" s="336">
        <v>29140</v>
      </c>
      <c r="L148" s="336"/>
    </row>
    <row r="149" spans="2:12">
      <c r="B149" s="5" t="s">
        <v>172</v>
      </c>
      <c r="C149" s="331" t="s">
        <v>40</v>
      </c>
      <c r="D149" s="2776"/>
      <c r="E149" s="332">
        <v>61060</v>
      </c>
      <c r="F149" s="333">
        <v>38540</v>
      </c>
      <c r="G149" s="334">
        <v>29190</v>
      </c>
      <c r="H149" s="2776"/>
      <c r="I149" s="335">
        <v>22230</v>
      </c>
      <c r="J149" s="2776"/>
      <c r="K149" s="336">
        <v>32140</v>
      </c>
      <c r="L149" s="336"/>
    </row>
    <row r="150" spans="2:12">
      <c r="B150" s="5" t="s">
        <v>173</v>
      </c>
      <c r="C150" s="331" t="s">
        <v>40</v>
      </c>
      <c r="D150" s="2776"/>
      <c r="E150" s="332">
        <v>61010</v>
      </c>
      <c r="F150" s="333">
        <v>38540</v>
      </c>
      <c r="G150" s="334">
        <v>29190</v>
      </c>
      <c r="H150" s="2776"/>
      <c r="I150" s="335">
        <v>24910</v>
      </c>
      <c r="J150" s="2776"/>
      <c r="K150" s="336">
        <v>33620</v>
      </c>
      <c r="L150" s="336"/>
    </row>
    <row r="151" spans="2:12">
      <c r="B151" s="5" t="s">
        <v>174</v>
      </c>
      <c r="C151" s="331" t="s">
        <v>40</v>
      </c>
      <c r="D151" s="2776"/>
      <c r="E151" s="332">
        <v>60630</v>
      </c>
      <c r="F151" s="333">
        <v>36780</v>
      </c>
      <c r="G151" s="334">
        <v>30080</v>
      </c>
      <c r="H151" s="2776"/>
      <c r="I151" s="335">
        <v>24130</v>
      </c>
      <c r="J151" s="2776"/>
      <c r="K151" s="336">
        <v>30080</v>
      </c>
      <c r="L151" s="336"/>
    </row>
    <row r="152" spans="2:12">
      <c r="B152" s="5" t="s">
        <v>175</v>
      </c>
      <c r="C152" s="331" t="s">
        <v>40</v>
      </c>
      <c r="D152" s="2776"/>
      <c r="E152" s="332">
        <v>61010</v>
      </c>
      <c r="F152" s="333">
        <v>37620</v>
      </c>
      <c r="G152" s="334">
        <v>28170</v>
      </c>
      <c r="H152" s="2776"/>
      <c r="I152" s="335" t="s">
        <v>40</v>
      </c>
      <c r="J152" s="2776"/>
      <c r="K152" s="336">
        <v>38540</v>
      </c>
      <c r="L152" s="336"/>
    </row>
    <row r="153" spans="2:12">
      <c r="B153" s="5" t="s">
        <v>176</v>
      </c>
      <c r="C153" s="331">
        <v>83230</v>
      </c>
      <c r="D153" s="2776"/>
      <c r="E153" s="332">
        <v>57820</v>
      </c>
      <c r="F153" s="333">
        <v>35230</v>
      </c>
      <c r="G153" s="334">
        <v>29350</v>
      </c>
      <c r="H153" s="2776"/>
      <c r="I153" s="335">
        <v>22820</v>
      </c>
      <c r="J153" s="2776"/>
      <c r="K153" s="336">
        <v>22820</v>
      </c>
      <c r="L153" s="336"/>
    </row>
    <row r="154" spans="2:12">
      <c r="B154" s="5" t="s">
        <v>177</v>
      </c>
      <c r="C154" s="331" t="s">
        <v>40</v>
      </c>
      <c r="D154" s="2776"/>
      <c r="E154" s="332">
        <v>61010</v>
      </c>
      <c r="F154" s="333">
        <v>35110</v>
      </c>
      <c r="G154" s="334" t="s">
        <v>40</v>
      </c>
      <c r="H154" s="2776"/>
      <c r="I154" s="335" t="s">
        <v>443</v>
      </c>
      <c r="J154" s="2776"/>
      <c r="K154" s="336">
        <v>46600</v>
      </c>
      <c r="L154" s="336"/>
    </row>
    <row r="155" spans="2:12">
      <c r="B155" s="5" t="s">
        <v>178</v>
      </c>
      <c r="C155" s="331" t="s">
        <v>40</v>
      </c>
      <c r="D155" s="2776"/>
      <c r="E155" s="332">
        <v>56800</v>
      </c>
      <c r="F155" s="333">
        <v>38450</v>
      </c>
      <c r="G155" s="334">
        <v>30160</v>
      </c>
      <c r="H155" s="2776"/>
      <c r="I155" s="335">
        <v>22920</v>
      </c>
      <c r="J155" s="2776"/>
      <c r="K155" s="336">
        <v>35330</v>
      </c>
      <c r="L155" s="336"/>
    </row>
    <row r="156" spans="2:12">
      <c r="B156" s="5" t="s">
        <v>179</v>
      </c>
      <c r="C156" s="331" t="s">
        <v>40</v>
      </c>
      <c r="D156" s="2776"/>
      <c r="E156" s="332">
        <v>61010</v>
      </c>
      <c r="F156" s="333">
        <v>46600</v>
      </c>
      <c r="G156" s="334" t="s">
        <v>40</v>
      </c>
      <c r="H156" s="2776"/>
      <c r="I156" s="335" t="s">
        <v>40</v>
      </c>
      <c r="J156" s="2776"/>
      <c r="K156" s="336">
        <v>52480</v>
      </c>
      <c r="L156" s="336"/>
    </row>
    <row r="157" spans="2:12">
      <c r="B157" s="5" t="s">
        <v>180</v>
      </c>
      <c r="C157" s="331" t="s">
        <v>40</v>
      </c>
      <c r="D157" s="2776"/>
      <c r="E157" s="332">
        <v>55110</v>
      </c>
      <c r="F157" s="333">
        <v>39500</v>
      </c>
      <c r="G157" s="334">
        <v>33650</v>
      </c>
      <c r="H157" s="2776"/>
      <c r="I157" s="335">
        <v>24450</v>
      </c>
      <c r="J157" s="2776"/>
      <c r="K157" s="336">
        <v>33650</v>
      </c>
      <c r="L157" s="336"/>
    </row>
    <row r="158" spans="2:12">
      <c r="B158" s="5" t="s">
        <v>181</v>
      </c>
      <c r="C158" s="331" t="s">
        <v>443</v>
      </c>
      <c r="D158" s="2776"/>
      <c r="E158" s="332">
        <v>58560</v>
      </c>
      <c r="F158" s="333">
        <v>35110</v>
      </c>
      <c r="G158" s="334">
        <v>29190</v>
      </c>
      <c r="H158" s="2776"/>
      <c r="I158" s="335">
        <v>24110</v>
      </c>
      <c r="J158" s="2776"/>
      <c r="K158" s="336">
        <v>26160</v>
      </c>
      <c r="L158" s="336"/>
    </row>
    <row r="159" spans="2:12">
      <c r="B159" s="5" t="s">
        <v>182</v>
      </c>
      <c r="C159" s="331">
        <v>80290</v>
      </c>
      <c r="D159" s="2776"/>
      <c r="E159" s="332">
        <v>61010</v>
      </c>
      <c r="F159" s="333">
        <v>35110</v>
      </c>
      <c r="G159" s="334">
        <v>26160</v>
      </c>
      <c r="H159" s="2776"/>
      <c r="I159" s="335">
        <v>20060</v>
      </c>
      <c r="J159" s="2776"/>
      <c r="K159" s="336">
        <v>26650</v>
      </c>
      <c r="L159" s="336"/>
    </row>
    <row r="160" spans="2:12">
      <c r="B160" s="5" t="s">
        <v>183</v>
      </c>
      <c r="C160" s="331" t="s">
        <v>40</v>
      </c>
      <c r="D160" s="2776"/>
      <c r="E160" s="332">
        <v>62480</v>
      </c>
      <c r="F160" s="333">
        <v>39110</v>
      </c>
      <c r="G160" s="334">
        <v>27150</v>
      </c>
      <c r="H160" s="2776"/>
      <c r="I160" s="335">
        <v>22230</v>
      </c>
      <c r="J160" s="2776"/>
      <c r="K160" s="336">
        <v>26160</v>
      </c>
      <c r="L160" s="336"/>
    </row>
    <row r="161" spans="2:12">
      <c r="B161" s="5" t="s">
        <v>184</v>
      </c>
      <c r="C161" s="331">
        <v>81760</v>
      </c>
      <c r="D161" s="2776"/>
      <c r="E161" s="332">
        <v>62120</v>
      </c>
      <c r="F161" s="333">
        <v>39660</v>
      </c>
      <c r="G161" s="334">
        <v>28170</v>
      </c>
      <c r="H161" s="2776"/>
      <c r="I161" s="335">
        <v>22230</v>
      </c>
      <c r="J161" s="2776"/>
      <c r="K161" s="336">
        <v>42190</v>
      </c>
      <c r="L161" s="336"/>
    </row>
    <row r="162" spans="2:12">
      <c r="B162" s="5"/>
    </row>
    <row r="163" spans="2:12" ht="13">
      <c r="B163" s="3" t="s">
        <v>185</v>
      </c>
      <c r="C163" s="337"/>
      <c r="D163" s="2776"/>
      <c r="E163" s="338"/>
      <c r="F163" s="339"/>
      <c r="G163" s="340"/>
      <c r="H163" s="2776"/>
      <c r="I163" s="341"/>
      <c r="J163" s="2776"/>
      <c r="K163" s="342"/>
      <c r="L163" s="342"/>
    </row>
    <row r="164" spans="2:12">
      <c r="B164" s="5" t="s">
        <v>186</v>
      </c>
      <c r="C164" s="337">
        <v>79910</v>
      </c>
      <c r="D164" s="2776"/>
      <c r="E164" s="338">
        <v>55150</v>
      </c>
      <c r="F164" s="339">
        <v>36880</v>
      </c>
      <c r="G164" s="340">
        <v>30270</v>
      </c>
      <c r="H164" s="2776"/>
      <c r="I164" s="341">
        <v>25730</v>
      </c>
      <c r="J164" s="2776"/>
      <c r="K164" s="342">
        <v>43360</v>
      </c>
      <c r="L164" s="342"/>
    </row>
    <row r="165" spans="2:12">
      <c r="B165" s="5" t="s">
        <v>187</v>
      </c>
      <c r="C165" s="337">
        <v>85830</v>
      </c>
      <c r="D165" s="2776"/>
      <c r="E165" s="338">
        <v>60650</v>
      </c>
      <c r="F165" s="339">
        <v>33350</v>
      </c>
      <c r="G165" s="340">
        <v>26700</v>
      </c>
      <c r="H165" s="2776"/>
      <c r="I165" s="341">
        <v>21590</v>
      </c>
      <c r="J165" s="2776"/>
      <c r="K165" s="342">
        <v>21590</v>
      </c>
      <c r="L165" s="342"/>
    </row>
    <row r="166" spans="2:12">
      <c r="B166" s="5" t="s">
        <v>188</v>
      </c>
      <c r="C166" s="337">
        <v>94270</v>
      </c>
      <c r="D166" s="2776"/>
      <c r="E166" s="338">
        <v>52410</v>
      </c>
      <c r="F166" s="339">
        <v>33480</v>
      </c>
      <c r="G166" s="340">
        <v>26780</v>
      </c>
      <c r="H166" s="2776"/>
      <c r="I166" s="341">
        <v>23990</v>
      </c>
      <c r="J166" s="2776"/>
      <c r="K166" s="342">
        <v>26780</v>
      </c>
      <c r="L166" s="342"/>
    </row>
    <row r="167" spans="2:12">
      <c r="B167" s="5" t="s">
        <v>189</v>
      </c>
      <c r="C167" s="337">
        <v>96760</v>
      </c>
      <c r="D167" s="2776"/>
      <c r="E167" s="338">
        <v>57050</v>
      </c>
      <c r="F167" s="339">
        <v>38650</v>
      </c>
      <c r="G167" s="340">
        <v>29350</v>
      </c>
      <c r="H167" s="2776"/>
      <c r="I167" s="341">
        <v>26590</v>
      </c>
      <c r="J167" s="2776"/>
      <c r="K167" s="342">
        <v>32250</v>
      </c>
      <c r="L167" s="342"/>
    </row>
    <row r="168" spans="2:12">
      <c r="B168" s="5" t="s">
        <v>190</v>
      </c>
      <c r="C168" s="337" t="s">
        <v>40</v>
      </c>
      <c r="D168" s="2776"/>
      <c r="E168" s="338">
        <v>66020</v>
      </c>
      <c r="F168" s="339">
        <v>39520</v>
      </c>
      <c r="G168" s="340">
        <v>27250</v>
      </c>
      <c r="H168" s="2776"/>
      <c r="I168" s="341">
        <v>21590</v>
      </c>
      <c r="J168" s="2776"/>
      <c r="K168" s="342">
        <v>34290</v>
      </c>
      <c r="L168" s="342"/>
    </row>
    <row r="169" spans="2:12">
      <c r="B169" s="5"/>
    </row>
    <row r="170" spans="2:12" ht="13">
      <c r="B170" s="3" t="s">
        <v>191</v>
      </c>
      <c r="C170" s="343"/>
      <c r="D170" s="2776"/>
      <c r="E170" s="344"/>
      <c r="F170" s="345"/>
      <c r="G170" s="346"/>
      <c r="H170" s="2776"/>
      <c r="I170" s="347"/>
      <c r="J170" s="2776"/>
      <c r="K170" s="348"/>
      <c r="L170" s="348"/>
    </row>
    <row r="171" spans="2:12">
      <c r="B171" s="5" t="s">
        <v>191</v>
      </c>
      <c r="C171" s="343">
        <v>76380</v>
      </c>
      <c r="D171" s="2776"/>
      <c r="E171" s="344">
        <v>50090</v>
      </c>
      <c r="F171" s="345">
        <v>32540</v>
      </c>
      <c r="G171" s="346">
        <v>23050</v>
      </c>
      <c r="H171" s="2776"/>
      <c r="I171" s="347">
        <v>19520</v>
      </c>
      <c r="J171" s="2776"/>
      <c r="K171" s="348">
        <v>29540</v>
      </c>
      <c r="L171" s="348"/>
    </row>
    <row r="172" spans="2:12">
      <c r="B172" s="5"/>
    </row>
    <row r="173" spans="2:12" ht="13">
      <c r="B173" s="3" t="s">
        <v>192</v>
      </c>
      <c r="C173" s="349"/>
      <c r="D173" s="2776"/>
      <c r="E173" s="350"/>
      <c r="F173" s="351"/>
      <c r="G173" s="352"/>
      <c r="H173" s="2776"/>
      <c r="I173" s="353"/>
      <c r="J173" s="2776"/>
      <c r="K173" s="354"/>
      <c r="L173" s="354"/>
    </row>
    <row r="174" spans="2:12">
      <c r="B174" s="5" t="s">
        <v>192</v>
      </c>
      <c r="C174" s="349">
        <v>101500</v>
      </c>
      <c r="D174" s="2776"/>
      <c r="E174" s="350">
        <v>66690</v>
      </c>
      <c r="F174" s="351">
        <v>42240</v>
      </c>
      <c r="G174" s="352">
        <v>29000</v>
      </c>
      <c r="H174" s="2776"/>
      <c r="I174" s="353">
        <v>25740</v>
      </c>
      <c r="J174" s="2776"/>
      <c r="K174" s="354">
        <v>48830</v>
      </c>
      <c r="L174" s="354"/>
    </row>
    <row r="175" spans="2:12">
      <c r="B175" s="5"/>
    </row>
    <row r="176" spans="2:12" ht="13">
      <c r="B176" s="3" t="s">
        <v>193</v>
      </c>
      <c r="C176" s="355"/>
      <c r="D176" s="2776"/>
      <c r="E176" s="356"/>
      <c r="F176" s="357"/>
      <c r="G176" s="358"/>
      <c r="H176" s="2776"/>
      <c r="I176" s="359"/>
      <c r="J176" s="2776"/>
      <c r="K176" s="360"/>
      <c r="L176" s="360"/>
    </row>
    <row r="177" spans="2:12">
      <c r="B177" s="5" t="s">
        <v>193</v>
      </c>
      <c r="C177" s="355" t="s">
        <v>40</v>
      </c>
      <c r="D177" s="2776"/>
      <c r="E177" s="356">
        <v>56210</v>
      </c>
      <c r="F177" s="357">
        <v>37230</v>
      </c>
      <c r="G177" s="358">
        <v>27300</v>
      </c>
      <c r="H177" s="2776"/>
      <c r="I177" s="359" t="s">
        <v>40</v>
      </c>
      <c r="J177" s="2776"/>
      <c r="K177" s="360">
        <v>35150</v>
      </c>
      <c r="L177" s="360"/>
    </row>
    <row r="178" spans="2:12">
      <c r="B178" s="5"/>
    </row>
    <row r="179" spans="2:12" ht="13">
      <c r="B179" s="3" t="s">
        <v>194</v>
      </c>
      <c r="C179" s="361"/>
      <c r="D179" s="2776"/>
      <c r="E179" s="362"/>
      <c r="F179" s="363"/>
      <c r="G179" s="364"/>
      <c r="H179" s="2776"/>
      <c r="I179" s="365"/>
      <c r="J179" s="2776"/>
      <c r="K179" s="366"/>
      <c r="L179" s="366"/>
    </row>
    <row r="180" spans="2:12">
      <c r="B180" s="5" t="s">
        <v>194</v>
      </c>
      <c r="C180" s="361">
        <v>80430</v>
      </c>
      <c r="D180" s="2776"/>
      <c r="E180" s="362">
        <v>58130</v>
      </c>
      <c r="F180" s="363">
        <v>32040</v>
      </c>
      <c r="G180" s="364">
        <v>26410</v>
      </c>
      <c r="H180" s="2776"/>
      <c r="I180" s="365" t="s">
        <v>40</v>
      </c>
      <c r="J180" s="2776"/>
      <c r="K180" s="366">
        <v>41100</v>
      </c>
      <c r="L180" s="366"/>
    </row>
    <row r="181" spans="2:12">
      <c r="B181" s="5"/>
    </row>
    <row r="182" spans="2:12" ht="13">
      <c r="B182" s="3" t="s">
        <v>195</v>
      </c>
      <c r="C182" s="367"/>
      <c r="D182" s="2776"/>
      <c r="E182" s="368"/>
      <c r="F182" s="369"/>
      <c r="G182" s="370"/>
      <c r="H182" s="2776"/>
      <c r="I182" s="371"/>
      <c r="J182" s="2776"/>
      <c r="K182" s="372"/>
      <c r="L182" s="372"/>
    </row>
    <row r="183" spans="2:12">
      <c r="B183" s="5" t="s">
        <v>196</v>
      </c>
      <c r="C183" s="367">
        <v>127040</v>
      </c>
      <c r="D183" s="2776"/>
      <c r="E183" s="368">
        <v>76800</v>
      </c>
      <c r="F183" s="369">
        <v>46920</v>
      </c>
      <c r="G183" s="370">
        <v>29300</v>
      </c>
      <c r="H183" s="2776"/>
      <c r="I183" s="371">
        <v>24010</v>
      </c>
      <c r="J183" s="2776"/>
      <c r="K183" s="372">
        <v>50170</v>
      </c>
      <c r="L183" s="372"/>
    </row>
    <row r="184" spans="2:12">
      <c r="B184" s="5"/>
    </row>
    <row r="185" spans="2:12" ht="13">
      <c r="B185" s="3" t="s">
        <v>197</v>
      </c>
      <c r="C185" s="373"/>
      <c r="D185" s="2776"/>
      <c r="E185" s="374"/>
      <c r="F185" s="375"/>
      <c r="G185" s="376"/>
      <c r="H185" s="2776"/>
      <c r="I185" s="377"/>
      <c r="J185" s="2776"/>
      <c r="K185" s="378"/>
      <c r="L185" s="378"/>
    </row>
    <row r="186" spans="2:12">
      <c r="B186" s="5" t="s">
        <v>198</v>
      </c>
      <c r="C186" s="373">
        <v>81760</v>
      </c>
      <c r="D186" s="2776"/>
      <c r="E186" s="374">
        <v>60830</v>
      </c>
      <c r="F186" s="375">
        <v>37410</v>
      </c>
      <c r="G186" s="376">
        <v>28850</v>
      </c>
      <c r="H186" s="2776"/>
      <c r="I186" s="377">
        <v>23830</v>
      </c>
      <c r="J186" s="2776"/>
      <c r="K186" s="378">
        <v>37410</v>
      </c>
      <c r="L186" s="378"/>
    </row>
    <row r="187" spans="2:12">
      <c r="B187" s="5" t="s">
        <v>199</v>
      </c>
      <c r="C187" s="373" t="s">
        <v>40</v>
      </c>
      <c r="D187" s="2776"/>
      <c r="E187" s="374">
        <v>60830</v>
      </c>
      <c r="F187" s="375">
        <v>39310</v>
      </c>
      <c r="G187" s="376">
        <v>26290</v>
      </c>
      <c r="H187" s="2776"/>
      <c r="I187" s="377">
        <v>22160</v>
      </c>
      <c r="J187" s="2776"/>
      <c r="K187" s="378">
        <v>43760</v>
      </c>
      <c r="L187" s="378"/>
    </row>
    <row r="188" spans="2:12">
      <c r="B188" s="5"/>
    </row>
    <row r="189" spans="2:12" ht="13">
      <c r="B189" s="3" t="s">
        <v>200</v>
      </c>
      <c r="C189" s="379"/>
      <c r="D189" s="2776"/>
      <c r="E189" s="380"/>
      <c r="F189" s="381"/>
      <c r="G189" s="382"/>
      <c r="H189" s="2776"/>
      <c r="I189" s="383"/>
      <c r="J189" s="2776"/>
      <c r="K189" s="384"/>
      <c r="L189" s="384"/>
    </row>
    <row r="190" spans="2:12">
      <c r="B190" s="5" t="s">
        <v>201</v>
      </c>
      <c r="C190" s="379">
        <v>80670</v>
      </c>
      <c r="D190" s="2776"/>
      <c r="E190" s="380">
        <v>54070</v>
      </c>
      <c r="F190" s="381">
        <v>34290</v>
      </c>
      <c r="G190" s="382">
        <v>27570</v>
      </c>
      <c r="H190" s="2776"/>
      <c r="I190" s="383">
        <v>21010</v>
      </c>
      <c r="J190" s="2776"/>
      <c r="K190" s="384">
        <v>27570</v>
      </c>
      <c r="L190" s="384"/>
    </row>
    <row r="191" spans="2:12">
      <c r="B191" s="5" t="s">
        <v>202</v>
      </c>
      <c r="C191" s="379">
        <v>83350</v>
      </c>
      <c r="D191" s="2776"/>
      <c r="E191" s="380">
        <v>57810</v>
      </c>
      <c r="F191" s="381">
        <v>42030</v>
      </c>
      <c r="G191" s="382">
        <v>27840</v>
      </c>
      <c r="H191" s="2776"/>
      <c r="I191" s="383">
        <v>22160</v>
      </c>
      <c r="J191" s="2776"/>
      <c r="K191" s="384">
        <v>41000</v>
      </c>
      <c r="L191" s="384"/>
    </row>
    <row r="192" spans="2:12">
      <c r="B192" s="5"/>
    </row>
    <row r="193" spans="1:12" ht="13">
      <c r="B193" s="3" t="s">
        <v>7</v>
      </c>
      <c r="C193" s="385">
        <v>82380</v>
      </c>
      <c r="D193" s="2776"/>
      <c r="E193" s="386">
        <v>57000</v>
      </c>
      <c r="F193" s="387">
        <v>36030</v>
      </c>
      <c r="G193" s="388">
        <v>27570</v>
      </c>
      <c r="H193" s="2776"/>
      <c r="I193" s="389">
        <v>21050</v>
      </c>
      <c r="J193" s="2776"/>
      <c r="K193" s="390">
        <v>29180</v>
      </c>
      <c r="L193" s="390"/>
    </row>
    <row r="194" spans="1:12">
      <c r="C194" s="385"/>
      <c r="D194" s="2776"/>
      <c r="E194" s="386"/>
      <c r="F194" s="387"/>
      <c r="G194" s="388"/>
      <c r="H194" s="2776"/>
      <c r="I194" s="389"/>
      <c r="J194" s="2776"/>
      <c r="K194" s="390"/>
      <c r="L194" s="390"/>
    </row>
    <row r="195" spans="1:12" ht="13">
      <c r="B195" s="9"/>
      <c r="C195" s="9"/>
      <c r="D195" s="9"/>
      <c r="E195" s="9"/>
      <c r="F195" s="9"/>
      <c r="G195" s="9"/>
      <c r="H195" s="9"/>
      <c r="I195" s="9"/>
      <c r="J195" s="9"/>
      <c r="K195" s="13" t="s">
        <v>17</v>
      </c>
    </row>
    <row r="196" spans="1:12" ht="12.5" customHeight="1">
      <c r="B196" s="2848" t="s">
        <v>570</v>
      </c>
      <c r="C196" s="2846"/>
      <c r="D196" s="2846"/>
      <c r="E196" s="2846"/>
      <c r="F196" s="2846"/>
      <c r="G196" s="2846"/>
      <c r="H196" s="2846"/>
      <c r="I196" s="2846"/>
      <c r="J196" s="2846"/>
      <c r="K196" s="2846"/>
    </row>
    <row r="197" spans="1:12" ht="13" customHeight="1">
      <c r="B197" s="2848" t="s">
        <v>19</v>
      </c>
      <c r="C197" s="2846"/>
      <c r="D197" s="2846"/>
      <c r="E197" s="2846"/>
      <c r="F197" s="2846"/>
      <c r="G197" s="2846"/>
      <c r="H197" s="2846"/>
      <c r="I197" s="2846"/>
      <c r="J197" s="2846"/>
      <c r="K197" s="2846"/>
    </row>
    <row r="198" spans="1:12" ht="12.5" customHeight="1">
      <c r="B198" s="2848" t="s">
        <v>20</v>
      </c>
      <c r="C198" s="2846"/>
      <c r="D198" s="2846"/>
      <c r="E198" s="2846"/>
      <c r="F198" s="2846"/>
      <c r="G198" s="2846"/>
      <c r="H198" s="2846"/>
      <c r="I198" s="2846"/>
      <c r="J198" s="2846"/>
      <c r="K198" s="2846"/>
    </row>
    <row r="199" spans="1:12" s="2778" customFormat="1" ht="12.5" customHeight="1">
      <c r="A199" s="2804"/>
      <c r="B199" s="2860" t="s">
        <v>569</v>
      </c>
      <c r="C199" s="2860"/>
      <c r="D199" s="2860"/>
      <c r="E199" s="2860"/>
      <c r="F199" s="2860"/>
      <c r="G199" s="2860"/>
      <c r="H199" s="2860"/>
      <c r="I199" s="2860"/>
      <c r="J199" s="2860"/>
      <c r="K199" s="2860"/>
      <c r="L199" s="2784"/>
    </row>
    <row r="200" spans="1:12" ht="12.5" customHeight="1">
      <c r="B200" s="2848" t="s">
        <v>567</v>
      </c>
      <c r="C200" s="2846"/>
      <c r="D200" s="2846"/>
      <c r="E200" s="2846"/>
      <c r="F200" s="2846"/>
      <c r="G200" s="2846"/>
      <c r="H200" s="2846"/>
      <c r="I200" s="2846"/>
      <c r="J200" s="2846"/>
      <c r="K200" s="2846"/>
    </row>
    <row r="201" spans="1:12" ht="12.5" customHeight="1">
      <c r="B201" s="2848" t="s">
        <v>568</v>
      </c>
      <c r="C201" s="2846"/>
      <c r="D201" s="2846"/>
      <c r="E201" s="2846"/>
      <c r="F201" s="2846"/>
      <c r="G201" s="2846"/>
      <c r="H201" s="2846"/>
      <c r="I201" s="2846"/>
      <c r="J201" s="2846"/>
      <c r="K201" s="2846"/>
    </row>
    <row r="202" spans="1:12" ht="12.5" customHeight="1">
      <c r="B202" s="2860" t="s">
        <v>572</v>
      </c>
      <c r="C202" s="2860"/>
      <c r="D202" s="2860"/>
      <c r="E202" s="2860"/>
      <c r="F202" s="2860"/>
      <c r="G202" s="2860"/>
      <c r="H202" s="2860"/>
      <c r="I202" s="2860"/>
      <c r="J202" s="2860"/>
      <c r="K202" s="2860"/>
      <c r="L202" s="2784"/>
    </row>
    <row r="203" spans="1:12">
      <c r="B203" s="2848" t="s">
        <v>808</v>
      </c>
      <c r="C203" s="2846"/>
      <c r="D203" s="2846"/>
      <c r="E203" s="2846"/>
      <c r="F203" s="2846"/>
      <c r="G203" s="2846"/>
      <c r="H203" s="2846"/>
      <c r="I203" s="2846"/>
      <c r="J203" s="2846"/>
      <c r="K203" s="2846"/>
    </row>
  </sheetData>
  <mergeCells count="8">
    <mergeCell ref="B203:K203"/>
    <mergeCell ref="B196:K196"/>
    <mergeCell ref="B197:K197"/>
    <mergeCell ref="B198:K198"/>
    <mergeCell ref="B200:K200"/>
    <mergeCell ref="B201:K201"/>
    <mergeCell ref="B199:K199"/>
    <mergeCell ref="B202:K202"/>
  </mergeCells>
  <pageMargins left="0.7" right="0.7" top="0.75" bottom="0.75" header="0.3" footer="0.3"/>
  <pageSetup paperSize="9" scale="79" fitToHeight="0"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3" width="13.7265625" customWidth="1"/>
    <col min="4" max="4" width="2.7265625" style="2778" customWidth="1"/>
    <col min="5" max="7" width="13.7265625" customWidth="1"/>
    <col min="8" max="8" width="2.7265625" style="2778" customWidth="1"/>
    <col min="9" max="9" width="13.7265625" customWidth="1"/>
    <col min="10" max="10" width="2.7265625" style="2778" customWidth="1"/>
    <col min="11" max="12" width="13.7265625" customWidth="1"/>
  </cols>
  <sheetData>
    <row r="1" spans="2:12">
      <c r="B1" s="2" t="str">
        <f>HYPERLINK("#'Contents'!A1", "Back to contents")</f>
        <v>Back to contents</v>
      </c>
    </row>
    <row r="2" spans="2:12" ht="22.5">
      <c r="B2" s="11" t="s">
        <v>687</v>
      </c>
    </row>
    <row r="3" spans="2:12" ht="13">
      <c r="B3" s="12" t="s">
        <v>7</v>
      </c>
    </row>
    <row r="4" spans="2:12" ht="13">
      <c r="B4" s="10"/>
      <c r="C4" s="10"/>
      <c r="D4" s="2779"/>
      <c r="E4" s="10"/>
      <c r="F4" s="10"/>
      <c r="G4" s="10"/>
      <c r="H4" s="2779"/>
      <c r="I4" s="10"/>
      <c r="J4" s="2779"/>
      <c r="K4" s="14" t="s">
        <v>527</v>
      </c>
    </row>
    <row r="5" spans="2:12" ht="60" customHeight="1">
      <c r="B5" s="16"/>
      <c r="C5" s="22" t="s">
        <v>8</v>
      </c>
      <c r="D5" s="22"/>
      <c r="E5" s="22" t="s">
        <v>9</v>
      </c>
      <c r="F5" s="22" t="s">
        <v>10</v>
      </c>
      <c r="G5" s="22" t="s">
        <v>11</v>
      </c>
      <c r="H5" s="22"/>
      <c r="I5" s="22" t="s">
        <v>12</v>
      </c>
      <c r="J5" s="22"/>
      <c r="K5" s="22" t="s">
        <v>7</v>
      </c>
      <c r="L5" s="15"/>
    </row>
    <row r="7" spans="2:12" ht="13">
      <c r="B7" s="12" t="s">
        <v>16</v>
      </c>
    </row>
    <row r="9" spans="2:12" ht="13">
      <c r="B9" s="3" t="s">
        <v>549</v>
      </c>
      <c r="C9" s="391">
        <v>78050</v>
      </c>
      <c r="D9" s="2776"/>
      <c r="E9" s="392">
        <v>52580</v>
      </c>
      <c r="F9" s="393">
        <v>32960</v>
      </c>
      <c r="G9" s="394">
        <v>27570</v>
      </c>
      <c r="H9" s="2776"/>
      <c r="I9" s="395">
        <v>21010</v>
      </c>
      <c r="J9" s="2776"/>
      <c r="K9" s="396">
        <v>25560</v>
      </c>
      <c r="L9" s="396"/>
    </row>
    <row r="10" spans="2:12" ht="13">
      <c r="B10" s="3" t="s">
        <v>550</v>
      </c>
      <c r="C10" s="391">
        <v>80250</v>
      </c>
      <c r="D10" s="2776"/>
      <c r="E10" s="392">
        <v>52630</v>
      </c>
      <c r="F10" s="393">
        <v>33520</v>
      </c>
      <c r="G10" s="394">
        <v>27570</v>
      </c>
      <c r="H10" s="2776"/>
      <c r="I10" s="395">
        <v>21010</v>
      </c>
      <c r="J10" s="2776"/>
      <c r="K10" s="396">
        <v>27380</v>
      </c>
      <c r="L10" s="396"/>
    </row>
    <row r="11" spans="2:12" ht="13">
      <c r="B11" s="3" t="s">
        <v>210</v>
      </c>
      <c r="C11" s="391">
        <v>77850</v>
      </c>
      <c r="D11" s="2776"/>
      <c r="E11" s="392">
        <v>52770</v>
      </c>
      <c r="F11" s="393">
        <v>34090</v>
      </c>
      <c r="G11" s="394">
        <v>27570</v>
      </c>
      <c r="H11" s="2776"/>
      <c r="I11" s="395">
        <v>21010</v>
      </c>
      <c r="J11" s="2776"/>
      <c r="K11" s="396">
        <v>27570</v>
      </c>
      <c r="L11" s="396"/>
    </row>
    <row r="12" spans="2:12" ht="13">
      <c r="B12" s="3" t="s">
        <v>551</v>
      </c>
      <c r="C12" s="391">
        <v>83850</v>
      </c>
      <c r="D12" s="2776"/>
      <c r="E12" s="392">
        <v>53430</v>
      </c>
      <c r="F12" s="393">
        <v>33840</v>
      </c>
      <c r="G12" s="394">
        <v>27570</v>
      </c>
      <c r="H12" s="2776"/>
      <c r="I12" s="395">
        <v>21010</v>
      </c>
      <c r="J12" s="2776"/>
      <c r="K12" s="396">
        <v>27570</v>
      </c>
      <c r="L12" s="396"/>
    </row>
    <row r="13" spans="2:12" ht="13">
      <c r="B13" s="3" t="s">
        <v>240</v>
      </c>
      <c r="C13" s="391">
        <v>88360</v>
      </c>
      <c r="D13" s="2776"/>
      <c r="E13" s="392">
        <v>52790</v>
      </c>
      <c r="F13" s="393">
        <v>34290</v>
      </c>
      <c r="G13" s="394">
        <v>27570</v>
      </c>
      <c r="H13" s="2776"/>
      <c r="I13" s="395">
        <v>21010</v>
      </c>
      <c r="J13" s="2776"/>
      <c r="K13" s="396">
        <v>27570</v>
      </c>
      <c r="L13" s="396"/>
    </row>
    <row r="14" spans="2:12" ht="13">
      <c r="B14" s="3" t="s">
        <v>211</v>
      </c>
      <c r="C14" s="391">
        <v>94000</v>
      </c>
      <c r="D14" s="2776"/>
      <c r="E14" s="392">
        <v>55430</v>
      </c>
      <c r="F14" s="393">
        <v>35310</v>
      </c>
      <c r="G14" s="394">
        <v>27570</v>
      </c>
      <c r="H14" s="2776"/>
      <c r="I14" s="395">
        <v>21500</v>
      </c>
      <c r="J14" s="2776"/>
      <c r="K14" s="396">
        <v>28130</v>
      </c>
      <c r="L14" s="396"/>
    </row>
    <row r="15" spans="2:12" ht="13">
      <c r="B15" s="3" t="s">
        <v>212</v>
      </c>
      <c r="C15" s="391">
        <v>81900</v>
      </c>
      <c r="D15" s="2776"/>
      <c r="E15" s="392">
        <v>58910</v>
      </c>
      <c r="F15" s="393">
        <v>37560</v>
      </c>
      <c r="G15" s="394">
        <v>30110</v>
      </c>
      <c r="H15" s="2776"/>
      <c r="I15" s="395">
        <v>25110</v>
      </c>
      <c r="J15" s="2776"/>
      <c r="K15" s="396">
        <v>37140</v>
      </c>
      <c r="L15" s="396"/>
    </row>
    <row r="16" spans="2:12" ht="13">
      <c r="B16" s="3" t="s">
        <v>552</v>
      </c>
      <c r="C16" s="391">
        <v>89850</v>
      </c>
      <c r="D16" s="2776"/>
      <c r="E16" s="392">
        <v>54540</v>
      </c>
      <c r="F16" s="393">
        <v>35530</v>
      </c>
      <c r="G16" s="394">
        <v>27570</v>
      </c>
      <c r="H16" s="2776"/>
      <c r="I16" s="395">
        <v>21580</v>
      </c>
      <c r="J16" s="2776"/>
      <c r="K16" s="396">
        <v>28460</v>
      </c>
      <c r="L16" s="396"/>
    </row>
    <row r="17" spans="2:12" ht="13">
      <c r="B17" s="3" t="s">
        <v>553</v>
      </c>
      <c r="C17" s="391">
        <v>91000</v>
      </c>
      <c r="D17" s="2776"/>
      <c r="E17" s="392">
        <v>54540</v>
      </c>
      <c r="F17" s="393">
        <v>35900</v>
      </c>
      <c r="G17" s="394">
        <v>27130</v>
      </c>
      <c r="H17" s="2776"/>
      <c r="I17" s="395">
        <v>21010</v>
      </c>
      <c r="J17" s="2776"/>
      <c r="K17" s="396">
        <v>31220</v>
      </c>
      <c r="L17" s="396"/>
    </row>
    <row r="18" spans="2:12" ht="13">
      <c r="B18" s="3"/>
      <c r="C18" s="391"/>
      <c r="D18" s="2776"/>
      <c r="E18" s="392"/>
      <c r="F18" s="393"/>
      <c r="G18" s="394"/>
      <c r="H18" s="2776"/>
      <c r="I18" s="395"/>
      <c r="J18" s="2776"/>
      <c r="K18" s="396"/>
      <c r="L18" s="396"/>
    </row>
    <row r="19" spans="2:12" ht="13">
      <c r="B19" s="3" t="s">
        <v>213</v>
      </c>
      <c r="C19" s="397">
        <v>82350</v>
      </c>
      <c r="D19" s="2776"/>
      <c r="E19" s="398">
        <v>56650</v>
      </c>
      <c r="F19" s="399">
        <v>36030</v>
      </c>
      <c r="G19" s="400">
        <v>27570</v>
      </c>
      <c r="H19" s="2776"/>
      <c r="I19" s="401">
        <v>21060</v>
      </c>
      <c r="J19" s="2776"/>
      <c r="K19" s="402">
        <v>29540</v>
      </c>
      <c r="L19" s="402"/>
    </row>
    <row r="20" spans="2:12" ht="13">
      <c r="B20" s="3" t="s">
        <v>214</v>
      </c>
      <c r="C20" s="397">
        <v>79870</v>
      </c>
      <c r="D20" s="2776"/>
      <c r="E20" s="398">
        <v>58160</v>
      </c>
      <c r="F20" s="399">
        <v>37020</v>
      </c>
      <c r="G20" s="400">
        <v>27570</v>
      </c>
      <c r="H20" s="2776"/>
      <c r="I20" s="401">
        <v>21050</v>
      </c>
      <c r="J20" s="2776"/>
      <c r="K20" s="402">
        <v>27570</v>
      </c>
      <c r="L20" s="402"/>
    </row>
    <row r="21" spans="2:12" ht="13">
      <c r="B21" s="3" t="s">
        <v>215</v>
      </c>
      <c r="C21" s="397">
        <v>83230</v>
      </c>
      <c r="D21" s="2776"/>
      <c r="E21" s="398">
        <v>61010</v>
      </c>
      <c r="F21" s="399">
        <v>35810</v>
      </c>
      <c r="G21" s="400">
        <v>27570</v>
      </c>
      <c r="H21" s="2776"/>
      <c r="I21" s="401">
        <v>21010</v>
      </c>
      <c r="J21" s="2776"/>
      <c r="K21" s="402">
        <v>27570</v>
      </c>
      <c r="L21" s="402"/>
    </row>
    <row r="22" spans="2:12" ht="13">
      <c r="B22" s="3" t="s">
        <v>216</v>
      </c>
      <c r="C22" s="397">
        <v>74780</v>
      </c>
      <c r="D22" s="2776"/>
      <c r="E22" s="398">
        <v>52580</v>
      </c>
      <c r="F22" s="399">
        <v>32060</v>
      </c>
      <c r="G22" s="400">
        <v>25560</v>
      </c>
      <c r="H22" s="2776"/>
      <c r="I22" s="401">
        <v>20310</v>
      </c>
      <c r="J22" s="2776"/>
      <c r="K22" s="402">
        <v>25560</v>
      </c>
      <c r="L22" s="402"/>
    </row>
    <row r="23" spans="2:12" ht="13">
      <c r="B23" s="3"/>
      <c r="C23" s="397"/>
      <c r="D23" s="2776"/>
      <c r="E23" s="398"/>
      <c r="F23" s="399"/>
      <c r="G23" s="400"/>
      <c r="H23" s="2776"/>
      <c r="I23" s="401"/>
      <c r="J23" s="2776"/>
      <c r="K23" s="402"/>
      <c r="L23" s="402"/>
    </row>
    <row r="24" spans="2:12" ht="13">
      <c r="B24" s="3" t="s">
        <v>217</v>
      </c>
      <c r="C24" s="403">
        <v>77460</v>
      </c>
      <c r="D24" s="2776"/>
      <c r="E24" s="404">
        <v>58030</v>
      </c>
      <c r="F24" s="405">
        <v>36960</v>
      </c>
      <c r="G24" s="406">
        <v>27370</v>
      </c>
      <c r="H24" s="2776"/>
      <c r="I24" s="407">
        <v>23000</v>
      </c>
      <c r="J24" s="2776"/>
      <c r="K24" s="408">
        <v>49760</v>
      </c>
      <c r="L24" s="408"/>
    </row>
    <row r="25" spans="2:12" ht="13">
      <c r="B25" s="3"/>
      <c r="C25" s="403"/>
      <c r="D25" s="2776"/>
      <c r="E25" s="404"/>
      <c r="F25" s="405"/>
      <c r="G25" s="406"/>
      <c r="H25" s="2776"/>
      <c r="I25" s="407"/>
      <c r="J25" s="2776"/>
      <c r="K25" s="408"/>
      <c r="L25" s="408"/>
    </row>
    <row r="26" spans="2:12" ht="13">
      <c r="B26" s="3" t="s">
        <v>13</v>
      </c>
      <c r="C26" s="409">
        <v>77380</v>
      </c>
      <c r="D26" s="2776"/>
      <c r="E26" s="410">
        <v>54700</v>
      </c>
      <c r="F26" s="411">
        <v>32000</v>
      </c>
      <c r="G26" s="412">
        <v>27570</v>
      </c>
      <c r="H26" s="2776"/>
      <c r="I26" s="413">
        <v>21010</v>
      </c>
      <c r="J26" s="2776"/>
      <c r="K26" s="414">
        <v>32100</v>
      </c>
      <c r="L26" s="414"/>
    </row>
    <row r="27" spans="2:12" ht="13">
      <c r="B27" s="3"/>
      <c r="C27" s="409"/>
      <c r="D27" s="2776"/>
      <c r="E27" s="410"/>
      <c r="F27" s="411"/>
      <c r="G27" s="412"/>
      <c r="H27" s="2776"/>
      <c r="I27" s="413"/>
      <c r="J27" s="2776"/>
      <c r="K27" s="414"/>
      <c r="L27" s="414"/>
    </row>
    <row r="28" spans="2:12" ht="13">
      <c r="B28" s="3" t="s">
        <v>7</v>
      </c>
      <c r="C28" s="415">
        <v>82380</v>
      </c>
      <c r="D28" s="2776"/>
      <c r="E28" s="416">
        <v>57000</v>
      </c>
      <c r="F28" s="417">
        <v>36030</v>
      </c>
      <c r="G28" s="418">
        <v>27570</v>
      </c>
      <c r="H28" s="2776"/>
      <c r="I28" s="419">
        <v>21050</v>
      </c>
      <c r="J28" s="2776"/>
      <c r="K28" s="420">
        <v>29180</v>
      </c>
      <c r="L28" s="420"/>
    </row>
    <row r="29" spans="2:12" ht="13">
      <c r="B29" s="3"/>
      <c r="C29" s="415"/>
      <c r="D29" s="2776"/>
      <c r="E29" s="416"/>
      <c r="F29" s="417"/>
      <c r="G29" s="418"/>
      <c r="H29" s="2776"/>
      <c r="I29" s="419"/>
      <c r="J29" s="2776"/>
      <c r="K29" s="420"/>
      <c r="L29" s="420"/>
    </row>
    <row r="30" spans="2:12" ht="13">
      <c r="B30" s="9"/>
      <c r="C30" s="9"/>
      <c r="D30" s="9"/>
      <c r="E30" s="9"/>
      <c r="F30" s="9"/>
      <c r="G30" s="9"/>
      <c r="H30" s="9"/>
      <c r="I30" s="9"/>
      <c r="J30" s="9"/>
      <c r="K30" s="13" t="s">
        <v>17</v>
      </c>
    </row>
    <row r="31" spans="2:12" ht="12.5" customHeight="1">
      <c r="B31" s="2848" t="s">
        <v>570</v>
      </c>
      <c r="C31" s="2846"/>
      <c r="D31" s="2846"/>
      <c r="E31" s="2846"/>
      <c r="F31" s="2846"/>
      <c r="G31" s="2846"/>
      <c r="H31" s="2846"/>
      <c r="I31" s="2846"/>
      <c r="J31" s="2846"/>
      <c r="K31" s="2846"/>
    </row>
    <row r="32" spans="2:12" ht="24" customHeight="1">
      <c r="B32" s="2848" t="s">
        <v>19</v>
      </c>
      <c r="C32" s="2846"/>
      <c r="D32" s="2846"/>
      <c r="E32" s="2846"/>
      <c r="F32" s="2846"/>
      <c r="G32" s="2846"/>
      <c r="H32" s="2846"/>
      <c r="I32" s="2846"/>
      <c r="J32" s="2846"/>
      <c r="K32" s="2846"/>
    </row>
    <row r="33" spans="1:11" ht="12.5" customHeight="1">
      <c r="B33" s="2848" t="s">
        <v>20</v>
      </c>
      <c r="C33" s="2846"/>
      <c r="D33" s="2846"/>
      <c r="E33" s="2846"/>
      <c r="F33" s="2846"/>
      <c r="G33" s="2846"/>
      <c r="H33" s="2846"/>
      <c r="I33" s="2846"/>
      <c r="J33" s="2846"/>
      <c r="K33" s="2846"/>
    </row>
    <row r="34" spans="1:11" s="2778" customFormat="1" ht="12.5" customHeight="1">
      <c r="A34" s="2804"/>
      <c r="B34" s="2848" t="s">
        <v>569</v>
      </c>
      <c r="C34" s="2846"/>
      <c r="D34" s="2846"/>
      <c r="E34" s="2846"/>
      <c r="F34" s="2846"/>
      <c r="G34" s="2846"/>
      <c r="H34" s="2846"/>
      <c r="I34" s="2846"/>
      <c r="J34" s="2846"/>
      <c r="K34" s="2846"/>
    </row>
    <row r="35" spans="1:11" ht="12.5" customHeight="1">
      <c r="B35" s="2848" t="s">
        <v>567</v>
      </c>
      <c r="C35" s="2846"/>
      <c r="D35" s="2846"/>
      <c r="E35" s="2846"/>
      <c r="F35" s="2846"/>
      <c r="G35" s="2846"/>
      <c r="H35" s="2846"/>
      <c r="I35" s="2846"/>
      <c r="J35" s="2846"/>
      <c r="K35" s="2846"/>
    </row>
    <row r="36" spans="1:11" ht="12.5" customHeight="1">
      <c r="B36" s="2848" t="s">
        <v>571</v>
      </c>
      <c r="C36" s="2846"/>
      <c r="D36" s="2846"/>
      <c r="E36" s="2846"/>
      <c r="F36" s="2846"/>
      <c r="G36" s="2846"/>
      <c r="H36" s="2846"/>
      <c r="I36" s="2846"/>
      <c r="J36" s="2846"/>
      <c r="K36" s="2846"/>
    </row>
  </sheetData>
  <mergeCells count="6">
    <mergeCell ref="B31:K31"/>
    <mergeCell ref="B32:K32"/>
    <mergeCell ref="B33:K33"/>
    <mergeCell ref="B35:K35"/>
    <mergeCell ref="B36:K36"/>
    <mergeCell ref="B34:K34"/>
  </mergeCells>
  <pageMargins left="0.7" right="0.7" top="0.75" bottom="0.75" header="0.3" footer="0.3"/>
  <pageSetup paperSize="9" scale="93"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12" width="13.7265625" customWidth="1"/>
  </cols>
  <sheetData>
    <row r="1" spans="2:12">
      <c r="B1" s="2" t="str">
        <f>HYPERLINK("#'Contents'!A1", "Back to contents")</f>
        <v>Back to contents</v>
      </c>
    </row>
    <row r="2" spans="2:12" ht="22.5">
      <c r="B2" s="11" t="s">
        <v>688</v>
      </c>
    </row>
    <row r="3" spans="2:12" ht="13">
      <c r="B3" s="12" t="s">
        <v>7</v>
      </c>
    </row>
    <row r="4" spans="2:12" ht="13">
      <c r="B4" s="10"/>
      <c r="C4" s="10"/>
      <c r="D4" s="10"/>
      <c r="E4" s="10"/>
      <c r="F4" s="10"/>
      <c r="G4" s="10"/>
      <c r="H4" s="10"/>
      <c r="I4" s="10"/>
      <c r="J4" s="10"/>
      <c r="K4" s="14" t="s">
        <v>527</v>
      </c>
    </row>
    <row r="5" spans="2:12" ht="30" customHeight="1">
      <c r="B5" s="16" t="s">
        <v>665</v>
      </c>
      <c r="C5" s="22" t="s">
        <v>21</v>
      </c>
      <c r="D5" s="22" t="s">
        <v>22</v>
      </c>
      <c r="E5" s="22" t="s">
        <v>23</v>
      </c>
      <c r="F5" s="22" t="s">
        <v>24</v>
      </c>
      <c r="G5" s="22" t="s">
        <v>25</v>
      </c>
      <c r="H5" s="22" t="s">
        <v>26</v>
      </c>
      <c r="I5" s="22" t="s">
        <v>689</v>
      </c>
      <c r="J5" s="22" t="s">
        <v>666</v>
      </c>
      <c r="K5" s="22" t="s">
        <v>7</v>
      </c>
      <c r="L5" s="15"/>
    </row>
    <row r="7" spans="2:12" ht="13">
      <c r="B7" s="12" t="s">
        <v>16</v>
      </c>
    </row>
    <row r="9" spans="2:12">
      <c r="B9" s="5" t="s">
        <v>8</v>
      </c>
      <c r="C9" s="421">
        <v>82530</v>
      </c>
      <c r="D9" s="422">
        <v>89810</v>
      </c>
      <c r="E9" s="423">
        <v>86810</v>
      </c>
      <c r="F9" s="424">
        <v>89980</v>
      </c>
      <c r="G9" s="425">
        <v>79390</v>
      </c>
      <c r="H9" s="426">
        <v>83980</v>
      </c>
      <c r="I9" s="427">
        <v>82440</v>
      </c>
      <c r="J9" s="428">
        <v>79930</v>
      </c>
      <c r="K9" s="429">
        <v>82380</v>
      </c>
      <c r="L9" s="429"/>
    </row>
    <row r="10" spans="2:12">
      <c r="B10" s="5"/>
      <c r="C10" s="421"/>
      <c r="D10" s="422"/>
      <c r="E10" s="423"/>
      <c r="F10" s="424"/>
      <c r="G10" s="425"/>
      <c r="H10" s="426"/>
      <c r="I10" s="427"/>
      <c r="J10" s="428"/>
      <c r="K10" s="429"/>
      <c r="L10" s="429"/>
    </row>
    <row r="11" spans="2:12">
      <c r="B11" s="5" t="s">
        <v>9</v>
      </c>
      <c r="C11" s="430">
        <v>57140</v>
      </c>
      <c r="D11" s="431">
        <v>57300</v>
      </c>
      <c r="E11" s="432">
        <v>56470</v>
      </c>
      <c r="F11" s="433">
        <v>56120</v>
      </c>
      <c r="G11" s="434">
        <v>56350</v>
      </c>
      <c r="H11" s="435">
        <v>57460</v>
      </c>
      <c r="I11" s="436">
        <v>57110</v>
      </c>
      <c r="J11" s="437">
        <v>56240</v>
      </c>
      <c r="K11" s="438">
        <v>57000</v>
      </c>
      <c r="L11" s="438"/>
    </row>
    <row r="12" spans="2:12">
      <c r="B12" s="5" t="s">
        <v>10</v>
      </c>
      <c r="C12" s="430">
        <v>36140</v>
      </c>
      <c r="D12" s="431">
        <v>36160</v>
      </c>
      <c r="E12" s="432">
        <v>36360</v>
      </c>
      <c r="F12" s="433">
        <v>36760</v>
      </c>
      <c r="G12" s="434">
        <v>36160</v>
      </c>
      <c r="H12" s="435">
        <v>37000</v>
      </c>
      <c r="I12" s="436">
        <v>36760</v>
      </c>
      <c r="J12" s="437">
        <v>34640</v>
      </c>
      <c r="K12" s="438">
        <v>36030</v>
      </c>
      <c r="L12" s="438"/>
    </row>
    <row r="13" spans="2:12">
      <c r="B13" s="5" t="s">
        <v>11</v>
      </c>
      <c r="C13" s="430">
        <v>27570</v>
      </c>
      <c r="D13" s="431">
        <v>27570</v>
      </c>
      <c r="E13" s="432">
        <v>29290</v>
      </c>
      <c r="F13" s="433">
        <v>27570</v>
      </c>
      <c r="G13" s="434">
        <v>27570</v>
      </c>
      <c r="H13" s="435">
        <v>27660</v>
      </c>
      <c r="I13" s="436">
        <v>27570</v>
      </c>
      <c r="J13" s="437">
        <v>27570</v>
      </c>
      <c r="K13" s="438">
        <v>27570</v>
      </c>
      <c r="L13" s="438"/>
    </row>
    <row r="14" spans="2:12">
      <c r="B14" s="5"/>
      <c r="C14" s="430"/>
      <c r="D14" s="431"/>
      <c r="E14" s="432"/>
      <c r="F14" s="433"/>
      <c r="G14" s="434"/>
      <c r="H14" s="435"/>
      <c r="I14" s="436"/>
      <c r="J14" s="437"/>
      <c r="K14" s="438"/>
      <c r="L14" s="438"/>
    </row>
    <row r="15" spans="2:12">
      <c r="B15" s="5" t="s">
        <v>12</v>
      </c>
      <c r="C15" s="439">
        <v>21010</v>
      </c>
      <c r="D15" s="440">
        <v>21090</v>
      </c>
      <c r="E15" s="441">
        <v>23500</v>
      </c>
      <c r="F15" s="442">
        <v>21110</v>
      </c>
      <c r="G15" s="443">
        <v>21430</v>
      </c>
      <c r="H15" s="444">
        <v>21590</v>
      </c>
      <c r="I15" s="445">
        <v>21130</v>
      </c>
      <c r="J15" s="446">
        <v>21010</v>
      </c>
      <c r="K15" s="447">
        <v>21050</v>
      </c>
      <c r="L15" s="447"/>
    </row>
    <row r="16" spans="2:12">
      <c r="B16" s="5"/>
      <c r="C16" s="439"/>
      <c r="D16" s="440"/>
      <c r="E16" s="441"/>
      <c r="F16" s="442"/>
      <c r="G16" s="443"/>
      <c r="H16" s="444"/>
      <c r="I16" s="445"/>
      <c r="J16" s="446"/>
      <c r="K16" s="447"/>
      <c r="L16" s="447"/>
    </row>
    <row r="17" spans="2:12" ht="13">
      <c r="B17" s="3" t="s">
        <v>13</v>
      </c>
      <c r="C17" s="448">
        <v>30680</v>
      </c>
      <c r="D17" s="449">
        <v>28200</v>
      </c>
      <c r="E17" s="450">
        <v>28200</v>
      </c>
      <c r="F17" s="451">
        <v>28200</v>
      </c>
      <c r="G17" s="452">
        <v>30210</v>
      </c>
      <c r="H17" s="453">
        <v>31910</v>
      </c>
      <c r="I17" s="454">
        <v>33740</v>
      </c>
      <c r="J17" s="455">
        <v>32690</v>
      </c>
      <c r="K17" s="456">
        <v>31310</v>
      </c>
      <c r="L17" s="456"/>
    </row>
    <row r="18" spans="2:12" ht="13">
      <c r="B18" s="3"/>
      <c r="C18" s="448"/>
      <c r="D18" s="449"/>
      <c r="E18" s="450"/>
      <c r="F18" s="451"/>
      <c r="G18" s="452"/>
      <c r="H18" s="453"/>
      <c r="I18" s="454"/>
      <c r="J18" s="455"/>
      <c r="K18" s="456"/>
      <c r="L18" s="456"/>
    </row>
    <row r="19" spans="2:12" ht="13">
      <c r="B19" s="3" t="s">
        <v>7</v>
      </c>
      <c r="C19" s="457">
        <v>29040</v>
      </c>
      <c r="D19" s="458">
        <v>29080</v>
      </c>
      <c r="E19" s="459">
        <v>30690</v>
      </c>
      <c r="F19" s="460">
        <v>32300</v>
      </c>
      <c r="G19" s="461">
        <v>31060</v>
      </c>
      <c r="H19" s="462">
        <v>31790</v>
      </c>
      <c r="I19" s="463">
        <v>31060</v>
      </c>
      <c r="J19" s="464">
        <v>28000</v>
      </c>
      <c r="K19" s="465">
        <v>29180</v>
      </c>
      <c r="L19" s="465"/>
    </row>
    <row r="20" spans="2:12" ht="13">
      <c r="B20" s="3"/>
      <c r="C20" s="457"/>
      <c r="D20" s="458"/>
      <c r="E20" s="459"/>
      <c r="F20" s="460"/>
      <c r="G20" s="461"/>
      <c r="H20" s="462"/>
      <c r="I20" s="463"/>
      <c r="J20" s="464"/>
      <c r="K20" s="465"/>
      <c r="L20" s="465"/>
    </row>
    <row r="21" spans="2:12" ht="13">
      <c r="B21" s="9"/>
      <c r="C21" s="9"/>
      <c r="D21" s="9"/>
      <c r="E21" s="9"/>
      <c r="F21" s="9"/>
      <c r="G21" s="9"/>
      <c r="H21" s="9"/>
      <c r="I21" s="9"/>
      <c r="J21" s="9"/>
      <c r="K21" s="13" t="s">
        <v>17</v>
      </c>
    </row>
    <row r="22" spans="2:12" ht="12.5" customHeight="1">
      <c r="B22" s="2848" t="s">
        <v>570</v>
      </c>
      <c r="C22" s="2846"/>
      <c r="D22" s="2846"/>
      <c r="E22" s="2846"/>
      <c r="F22" s="2846"/>
      <c r="G22" s="2846"/>
      <c r="H22" s="2846"/>
      <c r="I22" s="2846"/>
    </row>
    <row r="23" spans="2:12" ht="12.5" customHeight="1">
      <c r="B23" s="2848" t="s">
        <v>49</v>
      </c>
      <c r="C23" s="2846"/>
      <c r="D23" s="2846"/>
      <c r="E23" s="2846"/>
      <c r="F23" s="2846"/>
      <c r="G23" s="2846"/>
      <c r="H23" s="2846"/>
      <c r="I23" s="2846"/>
    </row>
    <row r="24" spans="2:12" ht="24" customHeight="1">
      <c r="B24" s="2848" t="s">
        <v>562</v>
      </c>
      <c r="C24" s="2846"/>
      <c r="D24" s="2846"/>
      <c r="E24" s="2846"/>
      <c r="F24" s="2846"/>
      <c r="G24" s="2846"/>
      <c r="H24" s="2846"/>
      <c r="I24" s="2846"/>
    </row>
    <row r="25" spans="2:12" ht="12.5" customHeight="1">
      <c r="B25" s="2848" t="s">
        <v>563</v>
      </c>
      <c r="C25" s="2846"/>
      <c r="D25" s="2846"/>
      <c r="E25" s="2846"/>
      <c r="F25" s="2846"/>
      <c r="G25" s="2846"/>
      <c r="H25" s="2846"/>
      <c r="I25" s="2846"/>
    </row>
    <row r="26" spans="2:12" ht="12.5" customHeight="1">
      <c r="B26" s="2848" t="s">
        <v>447</v>
      </c>
      <c r="C26" s="2846"/>
      <c r="D26" s="2846"/>
      <c r="E26" s="2846"/>
      <c r="F26" s="2846"/>
      <c r="G26" s="2846"/>
      <c r="H26" s="2846"/>
      <c r="I26" s="2846"/>
    </row>
    <row r="27" spans="2:12" ht="12.5" customHeight="1">
      <c r="B27" s="2848" t="s">
        <v>448</v>
      </c>
      <c r="C27" s="2846"/>
      <c r="D27" s="2846"/>
      <c r="E27" s="2846"/>
      <c r="F27" s="2846"/>
      <c r="G27" s="2846"/>
      <c r="H27" s="2846"/>
      <c r="I27" s="2846"/>
    </row>
  </sheetData>
  <mergeCells count="6">
    <mergeCell ref="B27:I27"/>
    <mergeCell ref="B22:I22"/>
    <mergeCell ref="B24:I24"/>
    <mergeCell ref="B25:I25"/>
    <mergeCell ref="B23:I23"/>
    <mergeCell ref="B26:I26"/>
  </mergeCells>
  <pageMargins left="0.7" right="0.7" top="0.75" bottom="0.75" header="0.3" footer="0.3"/>
  <pageSetup paperSize="9" scale="75"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11" width="13.7265625" customWidth="1"/>
    <col min="12" max="12" width="2.7265625" customWidth="1"/>
    <col min="13" max="13" width="13.7265625" customWidth="1"/>
    <col min="14" max="14" width="2.7265625" customWidth="1"/>
    <col min="15" max="16" width="13.7265625" customWidth="1"/>
  </cols>
  <sheetData>
    <row r="1" spans="2:16">
      <c r="B1" s="2" t="str">
        <f>HYPERLINK("#'Contents'!A1", "Back to contents")</f>
        <v>Back to contents</v>
      </c>
    </row>
    <row r="2" spans="2:16" ht="22.5">
      <c r="B2" s="11" t="s">
        <v>602</v>
      </c>
    </row>
    <row r="3" spans="2:16" ht="13">
      <c r="B3" s="12" t="s">
        <v>7</v>
      </c>
    </row>
    <row r="4" spans="2:16" ht="13">
      <c r="B4" s="10"/>
      <c r="C4" s="10"/>
      <c r="D4" s="10"/>
      <c r="E4" s="10"/>
      <c r="F4" s="10"/>
      <c r="G4" s="10"/>
      <c r="H4" s="10"/>
      <c r="I4" s="10"/>
      <c r="J4" s="10"/>
      <c r="K4" s="10"/>
      <c r="L4" s="10"/>
      <c r="M4" s="10"/>
      <c r="N4" s="10"/>
      <c r="O4" s="14" t="s">
        <v>15</v>
      </c>
    </row>
    <row r="5" spans="2:16" ht="80" customHeight="1">
      <c r="B5" s="16" t="s">
        <v>601</v>
      </c>
      <c r="C5" s="22" t="s">
        <v>21</v>
      </c>
      <c r="D5" s="22" t="s">
        <v>22</v>
      </c>
      <c r="E5" s="22" t="s">
        <v>23</v>
      </c>
      <c r="F5" s="22" t="s">
        <v>24</v>
      </c>
      <c r="G5" s="22" t="s">
        <v>25</v>
      </c>
      <c r="H5" s="22" t="s">
        <v>26</v>
      </c>
      <c r="I5" s="22" t="s">
        <v>604</v>
      </c>
      <c r="J5" s="22" t="s">
        <v>603</v>
      </c>
      <c r="K5" s="22" t="s">
        <v>7</v>
      </c>
      <c r="L5" s="15"/>
      <c r="M5" s="22" t="s">
        <v>27</v>
      </c>
      <c r="N5" s="15"/>
      <c r="O5" s="22" t="s">
        <v>28</v>
      </c>
      <c r="P5" s="15"/>
    </row>
    <row r="7" spans="2:16" ht="13">
      <c r="B7" s="12" t="s">
        <v>16</v>
      </c>
    </row>
    <row r="9" spans="2:16">
      <c r="B9" s="5" t="s">
        <v>8</v>
      </c>
      <c r="C9" s="6">
        <v>5320</v>
      </c>
      <c r="D9" s="6">
        <v>310</v>
      </c>
      <c r="E9" s="6">
        <v>100</v>
      </c>
      <c r="F9" s="6">
        <v>20</v>
      </c>
      <c r="G9" s="6">
        <v>140</v>
      </c>
      <c r="H9" s="6">
        <v>60</v>
      </c>
      <c r="I9" s="6">
        <v>190</v>
      </c>
      <c r="J9" s="6">
        <v>1160</v>
      </c>
      <c r="K9" s="6">
        <v>7290</v>
      </c>
      <c r="L9" s="7"/>
      <c r="M9" s="6">
        <v>5950</v>
      </c>
      <c r="N9" s="7"/>
      <c r="O9" s="17">
        <v>0.106</v>
      </c>
      <c r="P9" s="17"/>
    </row>
    <row r="10" spans="2:16">
      <c r="B10" s="5"/>
      <c r="C10" s="6"/>
      <c r="D10" s="6"/>
      <c r="E10" s="6"/>
      <c r="F10" s="6"/>
      <c r="G10" s="6"/>
      <c r="H10" s="6"/>
      <c r="I10" s="6"/>
      <c r="J10" s="6"/>
      <c r="K10" s="6"/>
      <c r="L10" s="7"/>
      <c r="M10" s="6"/>
      <c r="N10" s="7"/>
      <c r="O10" s="17"/>
      <c r="P10" s="17"/>
    </row>
    <row r="11" spans="2:16">
      <c r="B11" s="5" t="s">
        <v>9</v>
      </c>
      <c r="C11" s="6">
        <v>45380</v>
      </c>
      <c r="D11" s="6">
        <v>3000</v>
      </c>
      <c r="E11" s="6">
        <v>1270</v>
      </c>
      <c r="F11" s="6">
        <v>250</v>
      </c>
      <c r="G11" s="6">
        <v>1300</v>
      </c>
      <c r="H11" s="6">
        <v>450</v>
      </c>
      <c r="I11" s="6">
        <v>2840</v>
      </c>
      <c r="J11" s="6">
        <v>7940</v>
      </c>
      <c r="K11" s="6">
        <v>62430</v>
      </c>
      <c r="L11" s="7"/>
      <c r="M11" s="6">
        <v>51650</v>
      </c>
      <c r="N11" s="7"/>
      <c r="O11" s="18">
        <v>0.121</v>
      </c>
      <c r="P11" s="18"/>
    </row>
    <row r="12" spans="2:16">
      <c r="B12" s="5" t="s">
        <v>10</v>
      </c>
      <c r="C12" s="6">
        <v>91770</v>
      </c>
      <c r="D12" s="6">
        <v>7410</v>
      </c>
      <c r="E12" s="6">
        <v>3900</v>
      </c>
      <c r="F12" s="6">
        <v>400</v>
      </c>
      <c r="G12" s="6">
        <v>2300</v>
      </c>
      <c r="H12" s="6">
        <v>710</v>
      </c>
      <c r="I12" s="6">
        <v>6100</v>
      </c>
      <c r="J12" s="6">
        <v>16460</v>
      </c>
      <c r="K12" s="6">
        <v>129040</v>
      </c>
      <c r="L12" s="7"/>
      <c r="M12" s="6">
        <v>106490</v>
      </c>
      <c r="N12" s="7"/>
      <c r="O12" s="18">
        <v>0.13800000000000001</v>
      </c>
      <c r="P12" s="18"/>
    </row>
    <row r="13" spans="2:16">
      <c r="B13" s="5" t="s">
        <v>11</v>
      </c>
      <c r="C13" s="6">
        <v>89810</v>
      </c>
      <c r="D13" s="6">
        <v>9810</v>
      </c>
      <c r="E13" s="6">
        <v>5420</v>
      </c>
      <c r="F13" s="6">
        <v>300</v>
      </c>
      <c r="G13" s="6">
        <v>2210</v>
      </c>
      <c r="H13" s="6">
        <v>730</v>
      </c>
      <c r="I13" s="6">
        <v>5870</v>
      </c>
      <c r="J13" s="6">
        <v>14740</v>
      </c>
      <c r="K13" s="6">
        <v>128890</v>
      </c>
      <c r="L13" s="7"/>
      <c r="M13" s="6">
        <v>108280</v>
      </c>
      <c r="N13" s="7"/>
      <c r="O13" s="18">
        <v>0.17100000000000001</v>
      </c>
      <c r="P13" s="18"/>
    </row>
    <row r="14" spans="2:16">
      <c r="B14" s="5"/>
      <c r="C14" s="6"/>
      <c r="D14" s="6"/>
      <c r="E14" s="6"/>
      <c r="F14" s="6"/>
      <c r="G14" s="6"/>
      <c r="H14" s="6"/>
      <c r="I14" s="6"/>
      <c r="J14" s="6"/>
      <c r="K14" s="6"/>
      <c r="L14" s="7"/>
      <c r="M14" s="6"/>
      <c r="N14" s="7"/>
      <c r="O14" s="18"/>
      <c r="P14" s="18"/>
    </row>
    <row r="15" spans="2:16">
      <c r="B15" s="5" t="s">
        <v>12</v>
      </c>
      <c r="C15" s="6">
        <v>97110</v>
      </c>
      <c r="D15" s="6">
        <v>8000</v>
      </c>
      <c r="E15" s="6">
        <v>4090</v>
      </c>
      <c r="F15" s="6">
        <v>270</v>
      </c>
      <c r="G15" s="6">
        <v>1920</v>
      </c>
      <c r="H15" s="6">
        <v>570</v>
      </c>
      <c r="I15" s="6">
        <v>5020</v>
      </c>
      <c r="J15" s="6">
        <v>23680</v>
      </c>
      <c r="K15" s="6">
        <v>140660</v>
      </c>
      <c r="L15" s="7"/>
      <c r="M15" s="6">
        <v>111970</v>
      </c>
      <c r="N15" s="7"/>
      <c r="O15" s="19">
        <v>0.13300000000000001</v>
      </c>
      <c r="P15" s="19"/>
    </row>
    <row r="16" spans="2:16">
      <c r="B16" s="5"/>
      <c r="C16" s="6"/>
      <c r="D16" s="6"/>
      <c r="E16" s="6"/>
      <c r="F16" s="6"/>
      <c r="G16" s="6"/>
      <c r="H16" s="6"/>
      <c r="I16" s="6"/>
      <c r="J16" s="6"/>
      <c r="K16" s="6"/>
      <c r="L16" s="7"/>
      <c r="M16" s="6"/>
      <c r="N16" s="7"/>
      <c r="O16" s="19"/>
      <c r="P16" s="19"/>
    </row>
    <row r="17" spans="2:16" ht="13">
      <c r="B17" s="3" t="s">
        <v>13</v>
      </c>
      <c r="C17" s="6">
        <v>11010</v>
      </c>
      <c r="D17" s="6">
        <v>620</v>
      </c>
      <c r="E17" s="6">
        <v>820</v>
      </c>
      <c r="F17" s="6">
        <v>20</v>
      </c>
      <c r="G17" s="6">
        <v>390</v>
      </c>
      <c r="H17" s="6">
        <v>70</v>
      </c>
      <c r="I17" s="6">
        <v>540</v>
      </c>
      <c r="J17" s="6">
        <v>3110</v>
      </c>
      <c r="K17" s="6">
        <v>16570</v>
      </c>
      <c r="L17" s="8"/>
      <c r="M17" s="6">
        <v>12920</v>
      </c>
      <c r="N17" s="8"/>
      <c r="O17" s="20">
        <v>0.14799999999999999</v>
      </c>
      <c r="P17" s="20"/>
    </row>
    <row r="18" spans="2:16" ht="13">
      <c r="B18" s="3"/>
      <c r="C18" s="6"/>
      <c r="D18" s="6"/>
      <c r="E18" s="6"/>
      <c r="F18" s="6"/>
      <c r="G18" s="6"/>
      <c r="H18" s="6"/>
      <c r="I18" s="6"/>
      <c r="J18" s="6"/>
      <c r="K18" s="6"/>
      <c r="L18" s="8"/>
      <c r="M18" s="6"/>
      <c r="N18" s="8"/>
      <c r="O18" s="20"/>
      <c r="P18" s="20"/>
    </row>
    <row r="19" spans="2:16" ht="13">
      <c r="B19" s="3" t="s">
        <v>7</v>
      </c>
      <c r="C19" s="6">
        <v>340400</v>
      </c>
      <c r="D19" s="6">
        <v>29160</v>
      </c>
      <c r="E19" s="6">
        <v>15600</v>
      </c>
      <c r="F19" s="6">
        <v>1250</v>
      </c>
      <c r="G19" s="6">
        <v>8260</v>
      </c>
      <c r="H19" s="6">
        <v>2590</v>
      </c>
      <c r="I19" s="6">
        <v>20550</v>
      </c>
      <c r="J19" s="6">
        <v>67080</v>
      </c>
      <c r="K19" s="6">
        <v>484880</v>
      </c>
      <c r="L19" s="8"/>
      <c r="M19" s="6">
        <v>397250</v>
      </c>
      <c r="N19" s="8"/>
      <c r="O19" s="21">
        <v>0.14299999999999999</v>
      </c>
      <c r="P19" s="21"/>
    </row>
    <row r="20" spans="2:16" ht="13">
      <c r="B20" s="3"/>
      <c r="C20" s="6"/>
      <c r="D20" s="6"/>
      <c r="E20" s="6"/>
      <c r="F20" s="6"/>
      <c r="G20" s="6"/>
      <c r="H20" s="6"/>
      <c r="I20" s="6"/>
      <c r="J20" s="6"/>
      <c r="K20" s="6"/>
      <c r="L20" s="8"/>
      <c r="M20" s="6"/>
      <c r="N20" s="8"/>
      <c r="O20" s="21"/>
      <c r="P20" s="21"/>
    </row>
    <row r="21" spans="2:16" ht="13">
      <c r="B21" s="9"/>
      <c r="C21" s="9"/>
      <c r="D21" s="9"/>
      <c r="E21" s="9"/>
      <c r="F21" s="9"/>
      <c r="G21" s="9"/>
      <c r="H21" s="9"/>
      <c r="I21" s="9"/>
      <c r="J21" s="9"/>
      <c r="K21" s="9"/>
      <c r="L21" s="9"/>
      <c r="M21" s="9"/>
      <c r="N21" s="9"/>
      <c r="O21" s="13" t="s">
        <v>17</v>
      </c>
    </row>
    <row r="22" spans="2:16" ht="12.5" customHeight="1">
      <c r="B22" s="2848" t="s">
        <v>18</v>
      </c>
      <c r="C22" s="2846"/>
      <c r="D22" s="2846"/>
      <c r="E22" s="2846"/>
      <c r="F22" s="2846"/>
      <c r="G22" s="2846"/>
      <c r="H22" s="2846"/>
      <c r="I22" s="2846"/>
    </row>
    <row r="23" spans="2:16" ht="24" customHeight="1">
      <c r="B23" s="2848" t="s">
        <v>19</v>
      </c>
      <c r="C23" s="2846"/>
      <c r="D23" s="2846"/>
      <c r="E23" s="2846"/>
      <c r="F23" s="2846"/>
      <c r="G23" s="2846"/>
      <c r="H23" s="2846"/>
      <c r="I23" s="2846"/>
    </row>
    <row r="24" spans="2:16" ht="12.5" customHeight="1">
      <c r="B24" s="2848" t="s">
        <v>20</v>
      </c>
      <c r="C24" s="2846"/>
      <c r="D24" s="2846"/>
      <c r="E24" s="2846"/>
      <c r="F24" s="2846"/>
      <c r="G24" s="2846"/>
      <c r="H24" s="2846"/>
      <c r="I24" s="2846"/>
    </row>
    <row r="25" spans="2:16" ht="12.5" customHeight="1">
      <c r="B25" s="2848" t="s">
        <v>29</v>
      </c>
      <c r="C25" s="2846"/>
      <c r="D25" s="2846"/>
      <c r="E25" s="2846"/>
      <c r="F25" s="2846"/>
      <c r="G25" s="2846"/>
      <c r="H25" s="2846"/>
      <c r="I25" s="2846"/>
    </row>
    <row r="26" spans="2:16" ht="12.5" customHeight="1">
      <c r="B26" s="2848" t="s">
        <v>30</v>
      </c>
      <c r="C26" s="2846"/>
      <c r="D26" s="2846"/>
      <c r="E26" s="2846"/>
      <c r="F26" s="2846"/>
      <c r="G26" s="2846"/>
      <c r="H26" s="2846"/>
      <c r="I26" s="2846"/>
    </row>
  </sheetData>
  <mergeCells count="5">
    <mergeCell ref="B22:I22"/>
    <mergeCell ref="B23:I23"/>
    <mergeCell ref="B24:I24"/>
    <mergeCell ref="B25:I25"/>
    <mergeCell ref="B26:I26"/>
  </mergeCells>
  <pageMargins left="0.7" right="0.7" top="0.75" bottom="0.75" header="0.3" footer="0.3"/>
  <pageSetup paperSize="9" scale="63"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8" width="13.7265625" customWidth="1"/>
  </cols>
  <sheetData>
    <row r="1" spans="2:8">
      <c r="B1" s="2" t="str">
        <f>HYPERLINK("#'Contents'!A1", "Back to contents")</f>
        <v>Back to contents</v>
      </c>
    </row>
    <row r="2" spans="2:8" ht="22.5">
      <c r="B2" s="11" t="s">
        <v>690</v>
      </c>
    </row>
    <row r="3" spans="2:8" ht="13">
      <c r="B3" s="12" t="s">
        <v>7</v>
      </c>
    </row>
    <row r="4" spans="2:8" ht="13">
      <c r="B4" s="10"/>
      <c r="C4" s="10"/>
      <c r="D4" s="10"/>
      <c r="E4" s="10"/>
      <c r="F4" s="10"/>
      <c r="G4" s="14" t="s">
        <v>527</v>
      </c>
    </row>
    <row r="5" spans="2:8" ht="30" customHeight="1">
      <c r="B5" s="16" t="s">
        <v>665</v>
      </c>
      <c r="C5" s="22" t="s">
        <v>557</v>
      </c>
      <c r="D5" s="22" t="s">
        <v>558</v>
      </c>
      <c r="E5" s="22" t="s">
        <v>659</v>
      </c>
      <c r="F5" s="22" t="s">
        <v>666</v>
      </c>
      <c r="G5" s="22" t="s">
        <v>7</v>
      </c>
      <c r="H5" s="15"/>
    </row>
    <row r="7" spans="2:8" ht="13">
      <c r="B7" s="12" t="s">
        <v>16</v>
      </c>
    </row>
    <row r="9" spans="2:8">
      <c r="B9" s="5" t="s">
        <v>8</v>
      </c>
      <c r="C9" s="466">
        <v>81200</v>
      </c>
      <c r="D9" s="467">
        <v>82500</v>
      </c>
      <c r="E9" s="468">
        <v>82040</v>
      </c>
      <c r="F9" s="469">
        <v>82760</v>
      </c>
      <c r="G9" s="470">
        <v>82380</v>
      </c>
      <c r="H9" s="470"/>
    </row>
    <row r="10" spans="2:8">
      <c r="B10" s="5"/>
      <c r="C10" s="466"/>
      <c r="D10" s="467"/>
      <c r="E10" s="468"/>
      <c r="F10" s="469"/>
      <c r="G10" s="470"/>
      <c r="H10" s="470"/>
    </row>
    <row r="11" spans="2:8">
      <c r="B11" s="5" t="s">
        <v>9</v>
      </c>
      <c r="C11" s="471">
        <v>56520</v>
      </c>
      <c r="D11" s="472">
        <v>57400</v>
      </c>
      <c r="E11" s="473">
        <v>56730</v>
      </c>
      <c r="F11" s="474">
        <v>56120</v>
      </c>
      <c r="G11" s="475">
        <v>57000</v>
      </c>
      <c r="H11" s="475"/>
    </row>
    <row r="12" spans="2:8">
      <c r="B12" s="5" t="s">
        <v>10</v>
      </c>
      <c r="C12" s="471">
        <v>35520</v>
      </c>
      <c r="D12" s="472">
        <v>36140</v>
      </c>
      <c r="E12" s="473">
        <v>36590</v>
      </c>
      <c r="F12" s="474">
        <v>35590</v>
      </c>
      <c r="G12" s="475">
        <v>36030</v>
      </c>
      <c r="H12" s="475"/>
    </row>
    <row r="13" spans="2:8">
      <c r="B13" s="5" t="s">
        <v>11</v>
      </c>
      <c r="C13" s="471">
        <v>27570</v>
      </c>
      <c r="D13" s="472">
        <v>27570</v>
      </c>
      <c r="E13" s="473">
        <v>27570</v>
      </c>
      <c r="F13" s="474">
        <v>27570</v>
      </c>
      <c r="G13" s="475">
        <v>27570</v>
      </c>
      <c r="H13" s="475"/>
    </row>
    <row r="14" spans="2:8">
      <c r="B14" s="5"/>
      <c r="C14" s="471"/>
      <c r="D14" s="472"/>
      <c r="E14" s="473"/>
      <c r="F14" s="474"/>
      <c r="G14" s="475"/>
      <c r="H14" s="475"/>
    </row>
    <row r="15" spans="2:8">
      <c r="B15" s="5" t="s">
        <v>12</v>
      </c>
      <c r="C15" s="476">
        <v>21010</v>
      </c>
      <c r="D15" s="477">
        <v>21030</v>
      </c>
      <c r="E15" s="478">
        <v>21580</v>
      </c>
      <c r="F15" s="479">
        <v>21100</v>
      </c>
      <c r="G15" s="480">
        <v>21050</v>
      </c>
      <c r="H15" s="480"/>
    </row>
    <row r="16" spans="2:8">
      <c r="B16" s="5"/>
      <c r="C16" s="476"/>
      <c r="D16" s="477"/>
      <c r="E16" s="478"/>
      <c r="F16" s="479"/>
      <c r="G16" s="480"/>
      <c r="H16" s="480"/>
    </row>
    <row r="17" spans="2:9" ht="13">
      <c r="B17" s="3" t="s">
        <v>13</v>
      </c>
      <c r="C17" s="481">
        <v>30210</v>
      </c>
      <c r="D17" s="482">
        <v>30420</v>
      </c>
      <c r="E17" s="483">
        <v>32580</v>
      </c>
      <c r="F17" s="484">
        <v>32700</v>
      </c>
      <c r="G17" s="485">
        <v>31310</v>
      </c>
      <c r="H17" s="485"/>
    </row>
    <row r="18" spans="2:9" ht="13">
      <c r="B18" s="3"/>
      <c r="C18" s="481"/>
      <c r="D18" s="482"/>
      <c r="E18" s="483"/>
      <c r="F18" s="484"/>
      <c r="G18" s="485"/>
      <c r="H18" s="485"/>
    </row>
    <row r="19" spans="2:9" ht="13">
      <c r="B19" s="3" t="s">
        <v>7</v>
      </c>
      <c r="C19" s="486">
        <v>27570</v>
      </c>
      <c r="D19" s="487">
        <v>29190</v>
      </c>
      <c r="E19" s="488">
        <v>31060</v>
      </c>
      <c r="F19" s="489">
        <v>29360</v>
      </c>
      <c r="G19" s="490">
        <v>29180</v>
      </c>
      <c r="H19" s="490"/>
    </row>
    <row r="20" spans="2:9" ht="13">
      <c r="B20" s="3"/>
      <c r="C20" s="486"/>
      <c r="D20" s="487"/>
      <c r="E20" s="488"/>
      <c r="F20" s="489"/>
      <c r="G20" s="490"/>
      <c r="H20" s="490"/>
    </row>
    <row r="21" spans="2:9" ht="13">
      <c r="B21" s="9"/>
      <c r="C21" s="9"/>
      <c r="D21" s="9"/>
      <c r="E21" s="9"/>
      <c r="F21" s="9"/>
      <c r="G21" s="13" t="s">
        <v>17</v>
      </c>
    </row>
    <row r="22" spans="2:9" ht="21.5" customHeight="1">
      <c r="B22" s="2860" t="s">
        <v>570</v>
      </c>
      <c r="C22" s="2860"/>
      <c r="D22" s="2860"/>
      <c r="E22" s="2860"/>
      <c r="F22" s="2860"/>
      <c r="G22" s="2860"/>
      <c r="H22" s="2787"/>
      <c r="I22" s="2787"/>
    </row>
    <row r="23" spans="2:9" ht="12.5" customHeight="1">
      <c r="B23" s="2860" t="s">
        <v>49</v>
      </c>
      <c r="C23" s="2860"/>
      <c r="D23" s="2860"/>
      <c r="E23" s="2860"/>
      <c r="F23" s="2860"/>
      <c r="G23" s="2860"/>
      <c r="H23" s="2787"/>
      <c r="I23" s="2787"/>
    </row>
    <row r="24" spans="2:9" ht="24" customHeight="1">
      <c r="B24" s="2860" t="s">
        <v>562</v>
      </c>
      <c r="C24" s="2860"/>
      <c r="D24" s="2860"/>
      <c r="E24" s="2860"/>
      <c r="F24" s="2860"/>
      <c r="G24" s="2860"/>
      <c r="H24" s="2787"/>
      <c r="I24" s="2787"/>
    </row>
    <row r="25" spans="2:9" ht="12.5" customHeight="1">
      <c r="B25" s="2860" t="s">
        <v>563</v>
      </c>
      <c r="C25" s="2860"/>
      <c r="D25" s="2860"/>
      <c r="E25" s="2860"/>
      <c r="F25" s="2860"/>
      <c r="G25" s="2860"/>
      <c r="H25" s="2787"/>
      <c r="I25" s="2787"/>
    </row>
    <row r="26" spans="2:9" ht="12.5" customHeight="1">
      <c r="B26" s="2860" t="s">
        <v>565</v>
      </c>
      <c r="C26" s="2860"/>
      <c r="D26" s="2860"/>
      <c r="E26" s="2860"/>
      <c r="F26" s="2860"/>
      <c r="G26" s="2860"/>
      <c r="H26" s="2787"/>
      <c r="I26" s="2787"/>
    </row>
    <row r="27" spans="2:9" ht="12.5" customHeight="1">
      <c r="B27" s="2860" t="s">
        <v>564</v>
      </c>
      <c r="C27" s="2860"/>
      <c r="D27" s="2860"/>
      <c r="E27" s="2860"/>
      <c r="F27" s="2860"/>
      <c r="G27" s="2860"/>
      <c r="H27" s="2787"/>
      <c r="I27" s="2787"/>
    </row>
  </sheetData>
  <mergeCells count="6">
    <mergeCell ref="B27:G27"/>
    <mergeCell ref="B22:G22"/>
    <mergeCell ref="B24:G24"/>
    <mergeCell ref="B25:G25"/>
    <mergeCell ref="B23:G23"/>
    <mergeCell ref="B26:G26"/>
  </mergeCells>
  <pageMargins left="0.7" right="0.7" top="0.75" bottom="0.75" header="0.3" footer="0.3"/>
  <pageSetup paperSize="9"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4"/>
  <sheetViews>
    <sheetView zoomScale="75" zoomScaleNormal="75" workbookViewId="0">
      <pane xSplit="2" ySplit="6" topLeftCell="C7" activePane="bottomRight" state="frozen"/>
      <selection pane="topRight"/>
      <selection pane="bottomLeft"/>
      <selection pane="bottomRight"/>
    </sheetView>
  </sheetViews>
  <sheetFormatPr defaultColWidth="10.90625" defaultRowHeight="12.5"/>
  <cols>
    <col min="1" max="1" width="10.90625" style="2804" hidden="1" customWidth="1"/>
    <col min="2" max="2" width="70.7265625" customWidth="1"/>
    <col min="3" max="5" width="13.7265625" customWidth="1"/>
    <col min="6" max="6" width="2.7265625" customWidth="1"/>
    <col min="7" max="10" width="13.7265625" customWidth="1"/>
  </cols>
  <sheetData>
    <row r="1" spans="2:10">
      <c r="B1" s="2" t="str">
        <f>HYPERLINK("#'Contents'!A1", "Back to contents")</f>
        <v>Back to contents</v>
      </c>
    </row>
    <row r="2" spans="2:10" ht="22.5">
      <c r="B2" s="11" t="s">
        <v>692</v>
      </c>
    </row>
    <row r="3" spans="2:10" ht="13">
      <c r="B3" s="12" t="s">
        <v>451</v>
      </c>
    </row>
    <row r="4" spans="2:10" ht="13">
      <c r="B4" s="10"/>
      <c r="C4" s="10"/>
      <c r="D4" s="10"/>
      <c r="E4" s="10"/>
      <c r="F4" s="10"/>
      <c r="G4" s="10"/>
      <c r="H4" s="10"/>
      <c r="I4" s="14" t="s">
        <v>527</v>
      </c>
    </row>
    <row r="5" spans="2:10" ht="30" customHeight="1">
      <c r="C5" s="2849" t="s">
        <v>449</v>
      </c>
      <c r="D5" s="2849"/>
      <c r="E5" s="2849"/>
      <c r="G5" s="2849" t="s">
        <v>450</v>
      </c>
      <c r="H5" s="2849"/>
      <c r="I5" s="2849"/>
    </row>
    <row r="6" spans="2:10" ht="29.5" customHeight="1">
      <c r="B6" s="16" t="s">
        <v>50</v>
      </c>
      <c r="C6" s="15" t="s">
        <v>5</v>
      </c>
      <c r="D6" s="15" t="s">
        <v>6</v>
      </c>
      <c r="E6" s="15" t="s">
        <v>693</v>
      </c>
      <c r="F6" s="15"/>
      <c r="G6" s="15" t="s">
        <v>5</v>
      </c>
      <c r="H6" s="15" t="s">
        <v>6</v>
      </c>
      <c r="I6" s="15" t="s">
        <v>694</v>
      </c>
      <c r="J6" s="15"/>
    </row>
    <row r="8" spans="2:10" ht="13">
      <c r="B8" s="12" t="s">
        <v>16</v>
      </c>
    </row>
    <row r="10" spans="2:10" ht="13">
      <c r="B10" s="3" t="s">
        <v>81</v>
      </c>
      <c r="C10" s="491"/>
      <c r="D10" s="492"/>
      <c r="E10" s="493"/>
      <c r="F10" s="493"/>
      <c r="G10" s="611"/>
      <c r="H10" s="612"/>
      <c r="I10" s="613"/>
      <c r="J10" s="613"/>
    </row>
    <row r="11" spans="2:10">
      <c r="B11" s="5" t="s">
        <v>82</v>
      </c>
      <c r="C11" s="491">
        <v>51250</v>
      </c>
      <c r="D11" s="492">
        <v>50500</v>
      </c>
      <c r="E11" s="493">
        <v>1.4999999999999999E-2</v>
      </c>
      <c r="F11" s="493"/>
      <c r="G11" s="611">
        <v>51920</v>
      </c>
      <c r="H11" s="612">
        <v>48580</v>
      </c>
      <c r="I11" s="613">
        <v>6.4000000000000001E-2</v>
      </c>
      <c r="J11" s="613"/>
    </row>
    <row r="12" spans="2:10">
      <c r="B12" s="5" t="s">
        <v>83</v>
      </c>
      <c r="C12" s="491">
        <v>48080</v>
      </c>
      <c r="D12" s="492">
        <v>33310</v>
      </c>
      <c r="E12" s="493">
        <v>0.307</v>
      </c>
      <c r="F12" s="493"/>
      <c r="G12" s="611">
        <v>44410</v>
      </c>
      <c r="H12" s="612">
        <v>39570</v>
      </c>
      <c r="I12" s="613">
        <v>0.109</v>
      </c>
      <c r="J12" s="613"/>
    </row>
    <row r="13" spans="2:10">
      <c r="B13" s="5" t="s">
        <v>84</v>
      </c>
      <c r="C13" s="491">
        <v>67560</v>
      </c>
      <c r="D13" s="492">
        <v>59380</v>
      </c>
      <c r="E13" s="493">
        <v>0.121</v>
      </c>
      <c r="F13" s="493"/>
      <c r="G13" s="611">
        <v>67060</v>
      </c>
      <c r="H13" s="612">
        <v>53530</v>
      </c>
      <c r="I13" s="613">
        <v>0.20200000000000001</v>
      </c>
      <c r="J13" s="613"/>
    </row>
    <row r="14" spans="2:10">
      <c r="B14" s="5" t="s">
        <v>85</v>
      </c>
      <c r="C14" s="491">
        <v>52040</v>
      </c>
      <c r="D14" s="492">
        <v>51250</v>
      </c>
      <c r="E14" s="493">
        <v>1.4999999999999999E-2</v>
      </c>
      <c r="F14" s="493"/>
      <c r="G14" s="611">
        <v>54470</v>
      </c>
      <c r="H14" s="612">
        <v>51710</v>
      </c>
      <c r="I14" s="613">
        <v>5.0999999999999997E-2</v>
      </c>
      <c r="J14" s="613"/>
    </row>
    <row r="15" spans="2:10">
      <c r="B15" s="5" t="s">
        <v>86</v>
      </c>
      <c r="C15" s="491">
        <v>41200</v>
      </c>
      <c r="D15" s="492">
        <v>40000</v>
      </c>
      <c r="E15" s="493">
        <v>2.9000000000000001E-2</v>
      </c>
      <c r="F15" s="493"/>
      <c r="G15" s="611">
        <v>46820</v>
      </c>
      <c r="H15" s="612">
        <v>45470</v>
      </c>
      <c r="I15" s="613">
        <v>2.9000000000000001E-2</v>
      </c>
      <c r="J15" s="613"/>
    </row>
    <row r="16" spans="2:10">
      <c r="B16" s="5"/>
    </row>
    <row r="17" spans="2:10" ht="13">
      <c r="B17" s="3" t="s">
        <v>87</v>
      </c>
      <c r="C17" s="494"/>
      <c r="D17" s="495"/>
      <c r="E17" s="496"/>
      <c r="F17" s="496"/>
      <c r="G17" s="614"/>
      <c r="H17" s="615"/>
      <c r="I17" s="616"/>
      <c r="J17" s="616"/>
    </row>
    <row r="18" spans="2:10">
      <c r="B18" s="5" t="s">
        <v>88</v>
      </c>
      <c r="C18" s="494">
        <v>53380</v>
      </c>
      <c r="D18" s="495">
        <v>40220</v>
      </c>
      <c r="E18" s="496">
        <v>0.246</v>
      </c>
      <c r="F18" s="496"/>
      <c r="G18" s="614">
        <v>49980</v>
      </c>
      <c r="H18" s="615">
        <v>46600</v>
      </c>
      <c r="I18" s="616">
        <v>6.8000000000000005E-2</v>
      </c>
      <c r="J18" s="616"/>
    </row>
    <row r="19" spans="2:10">
      <c r="B19" s="5" t="s">
        <v>89</v>
      </c>
      <c r="C19" s="494">
        <v>30950</v>
      </c>
      <c r="D19" s="495">
        <v>30950</v>
      </c>
      <c r="E19" s="496">
        <v>0</v>
      </c>
      <c r="F19" s="496"/>
      <c r="G19" s="614">
        <v>34190</v>
      </c>
      <c r="H19" s="615">
        <v>32520</v>
      </c>
      <c r="I19" s="616">
        <v>4.9000000000000002E-2</v>
      </c>
      <c r="J19" s="616"/>
    </row>
    <row r="20" spans="2:10">
      <c r="B20" s="5" t="s">
        <v>90</v>
      </c>
      <c r="C20" s="494">
        <v>30660</v>
      </c>
      <c r="D20" s="495">
        <v>27460</v>
      </c>
      <c r="E20" s="496">
        <v>0.104</v>
      </c>
      <c r="F20" s="496"/>
      <c r="G20" s="614">
        <v>32950</v>
      </c>
      <c r="H20" s="615">
        <v>31420</v>
      </c>
      <c r="I20" s="616">
        <v>4.5999999999999999E-2</v>
      </c>
      <c r="J20" s="616"/>
    </row>
    <row r="21" spans="2:10">
      <c r="B21" s="5" t="s">
        <v>91</v>
      </c>
      <c r="C21" s="494">
        <v>31780</v>
      </c>
      <c r="D21" s="495">
        <v>26410</v>
      </c>
      <c r="E21" s="496">
        <v>0.16900000000000001</v>
      </c>
      <c r="F21" s="496"/>
      <c r="G21" s="614">
        <v>34640</v>
      </c>
      <c r="H21" s="615">
        <v>31340</v>
      </c>
      <c r="I21" s="616">
        <v>9.5000000000000001E-2</v>
      </c>
      <c r="J21" s="616"/>
    </row>
    <row r="22" spans="2:10">
      <c r="B22" s="5" t="s">
        <v>92</v>
      </c>
      <c r="C22" s="494">
        <v>39650</v>
      </c>
      <c r="D22" s="495">
        <v>37420</v>
      </c>
      <c r="E22" s="496">
        <v>5.6000000000000001E-2</v>
      </c>
      <c r="F22" s="496"/>
      <c r="G22" s="614">
        <v>40780</v>
      </c>
      <c r="H22" s="615">
        <v>37610</v>
      </c>
      <c r="I22" s="616">
        <v>7.8E-2</v>
      </c>
      <c r="J22" s="616"/>
    </row>
    <row r="23" spans="2:10">
      <c r="B23" s="5" t="s">
        <v>93</v>
      </c>
      <c r="C23" s="494">
        <v>39540</v>
      </c>
      <c r="D23" s="495">
        <v>28240</v>
      </c>
      <c r="E23" s="496">
        <v>0.28599999999999998</v>
      </c>
      <c r="F23" s="496"/>
      <c r="G23" s="614">
        <v>40580</v>
      </c>
      <c r="H23" s="615">
        <v>33400</v>
      </c>
      <c r="I23" s="616">
        <v>0.17699999999999999</v>
      </c>
      <c r="J23" s="616"/>
    </row>
    <row r="24" spans="2:10">
      <c r="B24" s="5" t="s">
        <v>94</v>
      </c>
      <c r="C24" s="494">
        <v>49100</v>
      </c>
      <c r="D24" s="495">
        <v>40050</v>
      </c>
      <c r="E24" s="496">
        <v>0.184</v>
      </c>
      <c r="F24" s="496"/>
      <c r="G24" s="614">
        <v>49660</v>
      </c>
      <c r="H24" s="615">
        <v>42980</v>
      </c>
      <c r="I24" s="616">
        <v>0.13500000000000001</v>
      </c>
      <c r="J24" s="616"/>
    </row>
    <row r="25" spans="2:10">
      <c r="B25" s="5"/>
    </row>
    <row r="26" spans="2:10" ht="13">
      <c r="B26" s="3" t="s">
        <v>95</v>
      </c>
      <c r="C26" s="497"/>
      <c r="D26" s="498"/>
      <c r="E26" s="499"/>
      <c r="F26" s="499"/>
      <c r="G26" s="617"/>
      <c r="H26" s="618"/>
      <c r="I26" s="619"/>
      <c r="J26" s="619"/>
    </row>
    <row r="27" spans="2:10" ht="14.5">
      <c r="B27" s="2806" t="s">
        <v>686</v>
      </c>
      <c r="C27" s="497">
        <v>40600</v>
      </c>
      <c r="D27" s="498">
        <v>35590</v>
      </c>
      <c r="E27" s="499">
        <v>0.123</v>
      </c>
      <c r="F27" s="499"/>
      <c r="G27" s="617">
        <v>49220</v>
      </c>
      <c r="H27" s="618">
        <v>44380</v>
      </c>
      <c r="I27" s="619">
        <v>9.8000000000000004E-2</v>
      </c>
      <c r="J27" s="619"/>
    </row>
    <row r="28" spans="2:10">
      <c r="B28" s="5"/>
    </row>
    <row r="29" spans="2:10" ht="13">
      <c r="B29" s="3" t="s">
        <v>96</v>
      </c>
      <c r="C29" s="500"/>
      <c r="D29" s="501"/>
      <c r="E29" s="502"/>
      <c r="F29" s="502"/>
      <c r="G29" s="620"/>
      <c r="H29" s="621"/>
      <c r="I29" s="622"/>
      <c r="J29" s="622"/>
    </row>
    <row r="30" spans="2:10">
      <c r="B30" s="5" t="s">
        <v>97</v>
      </c>
      <c r="C30" s="500">
        <v>34800</v>
      </c>
      <c r="D30" s="501">
        <v>34800</v>
      </c>
      <c r="E30" s="502">
        <v>0</v>
      </c>
      <c r="F30" s="502"/>
      <c r="G30" s="620">
        <v>39080</v>
      </c>
      <c r="H30" s="621">
        <v>37180</v>
      </c>
      <c r="I30" s="622">
        <v>4.9000000000000002E-2</v>
      </c>
      <c r="J30" s="622"/>
    </row>
    <row r="31" spans="2:10">
      <c r="B31" s="5" t="s">
        <v>98</v>
      </c>
      <c r="C31" s="500">
        <v>49700</v>
      </c>
      <c r="D31" s="501">
        <v>49700</v>
      </c>
      <c r="E31" s="502">
        <v>0</v>
      </c>
      <c r="F31" s="502"/>
      <c r="G31" s="620">
        <v>51960</v>
      </c>
      <c r="H31" s="621">
        <v>46730</v>
      </c>
      <c r="I31" s="622">
        <v>0.10100000000000001</v>
      </c>
      <c r="J31" s="622"/>
    </row>
    <row r="32" spans="2:10">
      <c r="B32" s="5"/>
    </row>
    <row r="33" spans="2:10" ht="13">
      <c r="B33" s="3" t="s">
        <v>99</v>
      </c>
      <c r="C33" s="503"/>
      <c r="D33" s="504"/>
      <c r="E33" s="505"/>
      <c r="F33" s="505"/>
      <c r="G33" s="623"/>
      <c r="H33" s="624"/>
      <c r="I33" s="625"/>
      <c r="J33" s="625"/>
    </row>
    <row r="34" spans="2:10">
      <c r="B34" s="5" t="s">
        <v>100</v>
      </c>
      <c r="C34" s="503">
        <v>55600</v>
      </c>
      <c r="D34" s="504">
        <v>41750</v>
      </c>
      <c r="E34" s="505">
        <v>0.249</v>
      </c>
      <c r="F34" s="505"/>
      <c r="G34" s="623">
        <v>65520</v>
      </c>
      <c r="H34" s="624">
        <v>49070</v>
      </c>
      <c r="I34" s="625">
        <v>0.251</v>
      </c>
      <c r="J34" s="625"/>
    </row>
    <row r="35" spans="2:10">
      <c r="B35" s="5" t="s">
        <v>101</v>
      </c>
      <c r="C35" s="503">
        <v>48960</v>
      </c>
      <c r="D35" s="504">
        <v>44550</v>
      </c>
      <c r="E35" s="505">
        <v>0.09</v>
      </c>
      <c r="F35" s="505"/>
      <c r="G35" s="623">
        <v>55380</v>
      </c>
      <c r="H35" s="624">
        <v>48920</v>
      </c>
      <c r="I35" s="625">
        <v>0.11700000000000001</v>
      </c>
      <c r="J35" s="625"/>
    </row>
    <row r="36" spans="2:10">
      <c r="B36" s="5"/>
    </row>
    <row r="37" spans="2:10" ht="13">
      <c r="B37" s="3" t="s">
        <v>102</v>
      </c>
      <c r="C37" s="506"/>
      <c r="D37" s="507"/>
      <c r="E37" s="508"/>
      <c r="F37" s="508"/>
      <c r="G37" s="626"/>
      <c r="H37" s="627"/>
      <c r="I37" s="628"/>
      <c r="J37" s="628"/>
    </row>
    <row r="38" spans="2:10">
      <c r="B38" s="5" t="s">
        <v>102</v>
      </c>
      <c r="C38" s="506">
        <v>29990</v>
      </c>
      <c r="D38" s="507">
        <v>29280</v>
      </c>
      <c r="E38" s="508">
        <v>2.4E-2</v>
      </c>
      <c r="F38" s="508"/>
      <c r="G38" s="626">
        <v>36090</v>
      </c>
      <c r="H38" s="627">
        <v>35470</v>
      </c>
      <c r="I38" s="628">
        <v>1.7000000000000001E-2</v>
      </c>
      <c r="J38" s="628"/>
    </row>
    <row r="39" spans="2:10">
      <c r="B39" s="5"/>
    </row>
    <row r="40" spans="2:10" ht="13">
      <c r="B40" s="3" t="s">
        <v>103</v>
      </c>
      <c r="C40" s="509"/>
      <c r="D40" s="510"/>
      <c r="E40" s="511"/>
      <c r="F40" s="511"/>
      <c r="G40" s="629"/>
      <c r="H40" s="630"/>
      <c r="I40" s="631"/>
      <c r="J40" s="631"/>
    </row>
    <row r="41" spans="2:10">
      <c r="B41" s="5" t="s">
        <v>104</v>
      </c>
      <c r="C41" s="509">
        <v>42320</v>
      </c>
      <c r="D41" s="510">
        <v>39600</v>
      </c>
      <c r="E41" s="511">
        <v>6.4000000000000001E-2</v>
      </c>
      <c r="F41" s="511"/>
      <c r="G41" s="629">
        <v>46510</v>
      </c>
      <c r="H41" s="630">
        <v>45060</v>
      </c>
      <c r="I41" s="631">
        <v>3.1E-2</v>
      </c>
      <c r="J41" s="631"/>
    </row>
    <row r="42" spans="2:10">
      <c r="B42" s="5" t="s">
        <v>105</v>
      </c>
      <c r="C42" s="509">
        <v>43310</v>
      </c>
      <c r="D42" s="510">
        <v>32780</v>
      </c>
      <c r="E42" s="511">
        <v>0.24299999999999999</v>
      </c>
      <c r="F42" s="511"/>
      <c r="G42" s="629">
        <v>43060</v>
      </c>
      <c r="H42" s="630">
        <v>38030</v>
      </c>
      <c r="I42" s="631">
        <v>0.11700000000000001</v>
      </c>
      <c r="J42" s="631"/>
    </row>
    <row r="43" spans="2:10">
      <c r="B43" s="5" t="s">
        <v>106</v>
      </c>
      <c r="C43" s="509">
        <v>37470</v>
      </c>
      <c r="D43" s="510">
        <v>32320</v>
      </c>
      <c r="E43" s="511">
        <v>0.13700000000000001</v>
      </c>
      <c r="F43" s="511"/>
      <c r="G43" s="629">
        <v>43170</v>
      </c>
      <c r="H43" s="630">
        <v>38500</v>
      </c>
      <c r="I43" s="631">
        <v>0.108</v>
      </c>
      <c r="J43" s="631"/>
    </row>
    <row r="44" spans="2:10">
      <c r="B44" s="5"/>
    </row>
    <row r="45" spans="2:10" ht="13">
      <c r="B45" s="3" t="s">
        <v>107</v>
      </c>
      <c r="C45" s="512"/>
      <c r="D45" s="513"/>
      <c r="E45" s="514"/>
      <c r="F45" s="514"/>
      <c r="G45" s="632"/>
      <c r="H45" s="633"/>
      <c r="I45" s="634"/>
      <c r="J45" s="634"/>
    </row>
    <row r="46" spans="2:10">
      <c r="B46" s="5" t="s">
        <v>107</v>
      </c>
      <c r="C46" s="512">
        <v>58210</v>
      </c>
      <c r="D46" s="513">
        <v>54320</v>
      </c>
      <c r="E46" s="514">
        <v>6.7000000000000004E-2</v>
      </c>
      <c r="F46" s="514"/>
      <c r="G46" s="632">
        <v>62120</v>
      </c>
      <c r="H46" s="633">
        <v>56030</v>
      </c>
      <c r="I46" s="634">
        <v>9.8000000000000004E-2</v>
      </c>
      <c r="J46" s="634"/>
    </row>
    <row r="47" spans="2:10">
      <c r="B47" s="5"/>
    </row>
    <row r="48" spans="2:10" ht="13">
      <c r="B48" s="3" t="s">
        <v>108</v>
      </c>
      <c r="C48" s="515"/>
      <c r="D48" s="516"/>
      <c r="E48" s="517"/>
      <c r="F48" s="517"/>
      <c r="G48" s="635"/>
      <c r="H48" s="636"/>
      <c r="I48" s="637"/>
      <c r="J48" s="637"/>
    </row>
    <row r="49" spans="2:10">
      <c r="B49" s="5" t="s">
        <v>109</v>
      </c>
      <c r="C49" s="515">
        <v>51730</v>
      </c>
      <c r="D49" s="516">
        <v>47020</v>
      </c>
      <c r="E49" s="517">
        <v>9.0999999999999998E-2</v>
      </c>
      <c r="F49" s="517"/>
      <c r="G49" s="635">
        <v>50040</v>
      </c>
      <c r="H49" s="636">
        <v>47150</v>
      </c>
      <c r="I49" s="637">
        <v>5.8000000000000003E-2</v>
      </c>
      <c r="J49" s="637"/>
    </row>
    <row r="50" spans="2:10">
      <c r="B50" s="5"/>
    </row>
    <row r="51" spans="2:10" ht="13">
      <c r="B51" s="3" t="s">
        <v>110</v>
      </c>
      <c r="C51" s="518"/>
      <c r="D51" s="519"/>
      <c r="E51" s="520"/>
      <c r="F51" s="520"/>
      <c r="G51" s="638"/>
      <c r="H51" s="639"/>
      <c r="I51" s="640"/>
      <c r="J51" s="640"/>
    </row>
    <row r="52" spans="2:10">
      <c r="B52" s="5" t="s">
        <v>111</v>
      </c>
      <c r="C52" s="518">
        <v>30750</v>
      </c>
      <c r="D52" s="519">
        <v>26670</v>
      </c>
      <c r="E52" s="520">
        <v>0.13300000000000001</v>
      </c>
      <c r="F52" s="520"/>
      <c r="G52" s="638">
        <v>32960</v>
      </c>
      <c r="H52" s="639">
        <v>31180</v>
      </c>
      <c r="I52" s="640">
        <v>5.3999999999999999E-2</v>
      </c>
      <c r="J52" s="640"/>
    </row>
    <row r="53" spans="2:10">
      <c r="B53" s="5" t="s">
        <v>112</v>
      </c>
      <c r="C53" s="518">
        <v>40000</v>
      </c>
      <c r="D53" s="519">
        <v>37320</v>
      </c>
      <c r="E53" s="520">
        <v>6.7000000000000004E-2</v>
      </c>
      <c r="F53" s="520"/>
      <c r="G53" s="638">
        <v>41490</v>
      </c>
      <c r="H53" s="639">
        <v>37480</v>
      </c>
      <c r="I53" s="640">
        <v>9.7000000000000003E-2</v>
      </c>
      <c r="J53" s="640"/>
    </row>
    <row r="54" spans="2:10">
      <c r="B54" s="5" t="s">
        <v>786</v>
      </c>
      <c r="C54" s="518">
        <v>28750</v>
      </c>
      <c r="D54" s="519">
        <v>26380</v>
      </c>
      <c r="E54" s="520">
        <v>8.2000000000000003E-2</v>
      </c>
      <c r="F54" s="520"/>
      <c r="G54" s="638">
        <v>28580</v>
      </c>
      <c r="H54" s="639">
        <v>28570</v>
      </c>
      <c r="I54" s="640">
        <v>1E-3</v>
      </c>
      <c r="J54" s="640"/>
    </row>
    <row r="55" spans="2:10">
      <c r="B55" s="5" t="s">
        <v>113</v>
      </c>
      <c r="C55" s="518">
        <v>35120</v>
      </c>
      <c r="D55" s="519">
        <v>31730</v>
      </c>
      <c r="E55" s="520">
        <v>9.6000000000000002E-2</v>
      </c>
      <c r="F55" s="520"/>
      <c r="G55" s="638">
        <v>37460</v>
      </c>
      <c r="H55" s="639">
        <v>34250</v>
      </c>
      <c r="I55" s="640">
        <v>8.5999999999999993E-2</v>
      </c>
      <c r="J55" s="640"/>
    </row>
    <row r="56" spans="2:10">
      <c r="B56" s="5" t="s">
        <v>114</v>
      </c>
      <c r="C56" s="518">
        <v>34460</v>
      </c>
      <c r="D56" s="519">
        <v>32700</v>
      </c>
      <c r="E56" s="520">
        <v>5.0999999999999997E-2</v>
      </c>
      <c r="F56" s="520"/>
      <c r="G56" s="638">
        <v>38060</v>
      </c>
      <c r="H56" s="639">
        <v>33120</v>
      </c>
      <c r="I56" s="640">
        <v>0.13</v>
      </c>
      <c r="J56" s="640"/>
    </row>
    <row r="57" spans="2:10">
      <c r="B57" s="5" t="s">
        <v>115</v>
      </c>
      <c r="C57" s="518">
        <v>40860</v>
      </c>
      <c r="D57" s="519">
        <v>35980</v>
      </c>
      <c r="E57" s="520">
        <v>0.11899999999999999</v>
      </c>
      <c r="F57" s="520"/>
      <c r="G57" s="638">
        <v>43030</v>
      </c>
      <c r="H57" s="639">
        <v>38360</v>
      </c>
      <c r="I57" s="640">
        <v>0.108</v>
      </c>
      <c r="J57" s="640"/>
    </row>
    <row r="58" spans="2:10">
      <c r="B58" s="5" t="s">
        <v>116</v>
      </c>
      <c r="C58" s="518">
        <v>33290</v>
      </c>
      <c r="D58" s="519">
        <v>33290</v>
      </c>
      <c r="E58" s="520">
        <v>0</v>
      </c>
      <c r="F58" s="520"/>
      <c r="G58" s="638">
        <v>35350</v>
      </c>
      <c r="H58" s="639">
        <v>33830</v>
      </c>
      <c r="I58" s="640">
        <v>4.2999999999999997E-2</v>
      </c>
      <c r="J58" s="640"/>
    </row>
    <row r="59" spans="2:10">
      <c r="B59" s="5"/>
    </row>
    <row r="60" spans="2:10" ht="13">
      <c r="B60" s="3" t="s">
        <v>62</v>
      </c>
      <c r="C60" s="521"/>
      <c r="D60" s="522"/>
      <c r="E60" s="523"/>
      <c r="F60" s="523"/>
      <c r="G60" s="641"/>
      <c r="H60" s="642"/>
      <c r="I60" s="643"/>
      <c r="J60" s="643"/>
    </row>
    <row r="61" spans="2:10">
      <c r="B61" s="5" t="s">
        <v>117</v>
      </c>
      <c r="C61" s="521">
        <v>41030</v>
      </c>
      <c r="D61" s="522">
        <v>38540</v>
      </c>
      <c r="E61" s="523">
        <v>6.0999999999999999E-2</v>
      </c>
      <c r="F61" s="523"/>
      <c r="G61" s="641">
        <v>46780</v>
      </c>
      <c r="H61" s="642">
        <v>44220</v>
      </c>
      <c r="I61" s="643">
        <v>5.5E-2</v>
      </c>
      <c r="J61" s="643"/>
    </row>
    <row r="62" spans="2:10">
      <c r="B62" s="5"/>
    </row>
    <row r="63" spans="2:10" ht="13">
      <c r="B63" s="3" t="s">
        <v>118</v>
      </c>
      <c r="C63" s="524"/>
      <c r="D63" s="525"/>
      <c r="E63" s="526"/>
      <c r="F63" s="526"/>
      <c r="G63" s="644"/>
      <c r="H63" s="645"/>
      <c r="I63" s="646"/>
      <c r="J63" s="646"/>
    </row>
    <row r="64" spans="2:10">
      <c r="B64" s="5" t="s">
        <v>119</v>
      </c>
      <c r="C64" s="524">
        <v>40780</v>
      </c>
      <c r="D64" s="525">
        <v>38950</v>
      </c>
      <c r="E64" s="526">
        <v>4.4999999999999998E-2</v>
      </c>
      <c r="F64" s="526"/>
      <c r="G64" s="644">
        <v>45120</v>
      </c>
      <c r="H64" s="645">
        <v>43300</v>
      </c>
      <c r="I64" s="646">
        <v>0.04</v>
      </c>
      <c r="J64" s="646"/>
    </row>
    <row r="65" spans="2:10">
      <c r="B65" s="5" t="s">
        <v>120</v>
      </c>
      <c r="C65" s="524">
        <v>37100</v>
      </c>
      <c r="D65" s="525">
        <v>36960</v>
      </c>
      <c r="E65" s="526">
        <v>4.0000000000000001E-3</v>
      </c>
      <c r="F65" s="526"/>
      <c r="G65" s="644">
        <v>42750</v>
      </c>
      <c r="H65" s="645">
        <v>41360</v>
      </c>
      <c r="I65" s="646">
        <v>3.3000000000000002E-2</v>
      </c>
      <c r="J65" s="646"/>
    </row>
    <row r="66" spans="2:10">
      <c r="B66" s="5" t="s">
        <v>121</v>
      </c>
      <c r="C66" s="524">
        <v>50630</v>
      </c>
      <c r="D66" s="525">
        <v>49960</v>
      </c>
      <c r="E66" s="526">
        <v>1.2999999999999999E-2</v>
      </c>
      <c r="F66" s="526"/>
      <c r="G66" s="644">
        <v>52540</v>
      </c>
      <c r="H66" s="645">
        <v>46670</v>
      </c>
      <c r="I66" s="646">
        <v>0.112</v>
      </c>
      <c r="J66" s="646"/>
    </row>
    <row r="67" spans="2:10">
      <c r="B67" s="5" t="s">
        <v>122</v>
      </c>
      <c r="C67" s="524">
        <v>42220</v>
      </c>
      <c r="D67" s="525">
        <v>40500</v>
      </c>
      <c r="E67" s="526">
        <v>4.1000000000000002E-2</v>
      </c>
      <c r="F67" s="526"/>
      <c r="G67" s="644">
        <v>42610</v>
      </c>
      <c r="H67" s="645">
        <v>43220</v>
      </c>
      <c r="I67" s="646">
        <v>-1.4E-2</v>
      </c>
      <c r="J67" s="646"/>
    </row>
    <row r="68" spans="2:10">
      <c r="B68" s="5" t="s">
        <v>123</v>
      </c>
      <c r="C68" s="524">
        <v>29730</v>
      </c>
      <c r="D68" s="525">
        <v>26000</v>
      </c>
      <c r="E68" s="526">
        <v>0.125</v>
      </c>
      <c r="F68" s="526"/>
      <c r="G68" s="644">
        <v>33660</v>
      </c>
      <c r="H68" s="645">
        <v>29110</v>
      </c>
      <c r="I68" s="646">
        <v>0.13500000000000001</v>
      </c>
      <c r="J68" s="646"/>
    </row>
    <row r="69" spans="2:10">
      <c r="B69" s="5"/>
    </row>
    <row r="70" spans="2:10" ht="13">
      <c r="B70" s="3" t="s">
        <v>125</v>
      </c>
      <c r="C70" s="530"/>
      <c r="D70" s="531"/>
      <c r="E70" s="532"/>
      <c r="F70" s="532"/>
      <c r="G70" s="650"/>
      <c r="H70" s="651"/>
      <c r="I70" s="652"/>
      <c r="J70" s="652"/>
    </row>
    <row r="71" spans="2:10">
      <c r="B71" s="5" t="s">
        <v>126</v>
      </c>
      <c r="C71" s="530">
        <v>38750</v>
      </c>
      <c r="D71" s="531">
        <v>36970</v>
      </c>
      <c r="E71" s="532">
        <v>4.5999999999999999E-2</v>
      </c>
      <c r="F71" s="532"/>
      <c r="G71" s="650">
        <v>43420</v>
      </c>
      <c r="H71" s="651">
        <v>41430</v>
      </c>
      <c r="I71" s="652">
        <v>4.5999999999999999E-2</v>
      </c>
      <c r="J71" s="652"/>
    </row>
    <row r="72" spans="2:10">
      <c r="B72" s="5" t="s">
        <v>127</v>
      </c>
      <c r="C72" s="530">
        <v>29180</v>
      </c>
      <c r="D72" s="531">
        <v>26390</v>
      </c>
      <c r="E72" s="532">
        <v>9.5000000000000001E-2</v>
      </c>
      <c r="F72" s="532"/>
      <c r="G72" s="650">
        <v>32200</v>
      </c>
      <c r="H72" s="651">
        <v>29870</v>
      </c>
      <c r="I72" s="652">
        <v>7.1999999999999995E-2</v>
      </c>
      <c r="J72" s="652"/>
    </row>
    <row r="73" spans="2:10">
      <c r="B73" s="5" t="s">
        <v>128</v>
      </c>
      <c r="C73" s="530">
        <v>30220</v>
      </c>
      <c r="D73" s="531">
        <v>29270</v>
      </c>
      <c r="E73" s="532">
        <v>3.1E-2</v>
      </c>
      <c r="F73" s="532"/>
      <c r="G73" s="650">
        <v>36280</v>
      </c>
      <c r="H73" s="651">
        <v>31610</v>
      </c>
      <c r="I73" s="652">
        <v>0.129</v>
      </c>
      <c r="J73" s="652"/>
    </row>
    <row r="74" spans="2:10">
      <c r="B74" s="5" t="s">
        <v>129</v>
      </c>
      <c r="C74" s="530">
        <v>25100</v>
      </c>
      <c r="D74" s="531">
        <v>24920</v>
      </c>
      <c r="E74" s="532">
        <v>7.0000000000000001E-3</v>
      </c>
      <c r="F74" s="532"/>
      <c r="G74" s="650">
        <v>27360</v>
      </c>
      <c r="H74" s="651">
        <v>26920</v>
      </c>
      <c r="I74" s="652">
        <v>1.6E-2</v>
      </c>
      <c r="J74" s="652"/>
    </row>
    <row r="75" spans="2:10">
      <c r="B75" s="5" t="s">
        <v>130</v>
      </c>
      <c r="C75" s="530">
        <v>52740</v>
      </c>
      <c r="D75" s="531">
        <v>36590</v>
      </c>
      <c r="E75" s="532">
        <v>0.30599999999999999</v>
      </c>
      <c r="F75" s="532"/>
      <c r="G75" s="650">
        <v>47720</v>
      </c>
      <c r="H75" s="651">
        <v>39460</v>
      </c>
      <c r="I75" s="652">
        <v>0.17299999999999999</v>
      </c>
      <c r="J75" s="652"/>
    </row>
    <row r="76" spans="2:10">
      <c r="B76" s="5"/>
    </row>
    <row r="77" spans="2:10" ht="13">
      <c r="B77" s="3" t="s">
        <v>124</v>
      </c>
      <c r="C77" s="527"/>
      <c r="D77" s="528"/>
      <c r="E77" s="529"/>
      <c r="F77" s="529"/>
      <c r="G77" s="647"/>
      <c r="H77" s="648"/>
      <c r="I77" s="649"/>
      <c r="J77" s="649"/>
    </row>
    <row r="78" spans="2:10">
      <c r="B78" s="5" t="s">
        <v>124</v>
      </c>
      <c r="C78" s="527">
        <v>74730</v>
      </c>
      <c r="D78" s="528">
        <v>74730</v>
      </c>
      <c r="E78" s="529">
        <v>0</v>
      </c>
      <c r="F78" s="529"/>
      <c r="G78" s="647">
        <v>63870</v>
      </c>
      <c r="H78" s="648">
        <v>56530</v>
      </c>
      <c r="I78" s="649">
        <v>0.115</v>
      </c>
      <c r="J78" s="649"/>
    </row>
    <row r="79" spans="2:10">
      <c r="B79" s="5"/>
    </row>
    <row r="80" spans="2:10" ht="13">
      <c r="B80" s="3" t="s">
        <v>133</v>
      </c>
      <c r="C80" s="536"/>
      <c r="D80" s="537"/>
      <c r="E80" s="538"/>
      <c r="F80" s="538"/>
      <c r="G80" s="656"/>
      <c r="H80" s="657"/>
      <c r="I80" s="658"/>
      <c r="J80" s="658"/>
    </row>
    <row r="81" spans="2:10">
      <c r="B81" s="5" t="s">
        <v>133</v>
      </c>
      <c r="C81" s="536">
        <v>30810</v>
      </c>
      <c r="D81" s="537">
        <v>37910</v>
      </c>
      <c r="E81" s="538">
        <v>-0.23100000000000001</v>
      </c>
      <c r="F81" s="538"/>
      <c r="G81" s="656">
        <v>36140</v>
      </c>
      <c r="H81" s="657">
        <v>39590</v>
      </c>
      <c r="I81" s="658">
        <v>-9.5000000000000001E-2</v>
      </c>
      <c r="J81" s="658"/>
    </row>
    <row r="82" spans="2:10">
      <c r="B82" s="5"/>
    </row>
    <row r="83" spans="2:10" ht="13">
      <c r="B83" s="3" t="s">
        <v>131</v>
      </c>
      <c r="C83" s="533"/>
      <c r="D83" s="534"/>
      <c r="E83" s="535"/>
      <c r="F83" s="535"/>
      <c r="G83" s="653"/>
      <c r="H83" s="654"/>
      <c r="I83" s="655"/>
      <c r="J83" s="655"/>
    </row>
    <row r="84" spans="2:10" ht="14.5">
      <c r="B84" s="2806" t="s">
        <v>685</v>
      </c>
      <c r="C84" s="533">
        <v>49920</v>
      </c>
      <c r="D84" s="534">
        <v>41620</v>
      </c>
      <c r="E84" s="535">
        <v>0.16600000000000001</v>
      </c>
      <c r="F84" s="535"/>
      <c r="G84" s="653">
        <v>50290</v>
      </c>
      <c r="H84" s="654">
        <v>46890</v>
      </c>
      <c r="I84" s="655">
        <v>6.8000000000000005E-2</v>
      </c>
      <c r="J84" s="655"/>
    </row>
    <row r="85" spans="2:10" ht="14.5">
      <c r="B85" s="2806" t="s">
        <v>684</v>
      </c>
      <c r="C85" s="533">
        <v>39090</v>
      </c>
      <c r="D85" s="534">
        <v>31440</v>
      </c>
      <c r="E85" s="535">
        <v>0.19600000000000001</v>
      </c>
      <c r="F85" s="535"/>
      <c r="G85" s="653">
        <v>40540</v>
      </c>
      <c r="H85" s="654">
        <v>38490</v>
      </c>
      <c r="I85" s="655">
        <v>5.0999999999999997E-2</v>
      </c>
      <c r="J85" s="655"/>
    </row>
    <row r="86" spans="2:10">
      <c r="B86" s="2806" t="s">
        <v>132</v>
      </c>
      <c r="C86" s="533">
        <v>30700</v>
      </c>
      <c r="D86" s="534">
        <v>28350</v>
      </c>
      <c r="E86" s="535">
        <v>7.6999999999999999E-2</v>
      </c>
      <c r="F86" s="535"/>
      <c r="G86" s="653">
        <v>35760</v>
      </c>
      <c r="H86" s="654">
        <v>34690</v>
      </c>
      <c r="I86" s="655">
        <v>0.03</v>
      </c>
      <c r="J86" s="655"/>
    </row>
    <row r="87" spans="2:10">
      <c r="B87" s="5"/>
    </row>
    <row r="88" spans="2:10" ht="13">
      <c r="B88" s="3" t="s">
        <v>134</v>
      </c>
      <c r="C88" s="539"/>
      <c r="D88" s="540"/>
      <c r="E88" s="541"/>
      <c r="F88" s="541"/>
      <c r="G88" s="659"/>
      <c r="H88" s="660"/>
      <c r="I88" s="661"/>
      <c r="J88" s="661"/>
    </row>
    <row r="89" spans="2:10">
      <c r="B89" s="5" t="s">
        <v>135</v>
      </c>
      <c r="C89" s="539">
        <v>42480</v>
      </c>
      <c r="D89" s="540">
        <v>40650</v>
      </c>
      <c r="E89" s="541">
        <v>4.2999999999999997E-2</v>
      </c>
      <c r="F89" s="541"/>
      <c r="G89" s="659">
        <v>48210</v>
      </c>
      <c r="H89" s="660">
        <v>44990</v>
      </c>
      <c r="I89" s="661">
        <v>6.7000000000000004E-2</v>
      </c>
      <c r="J89" s="661"/>
    </row>
    <row r="90" spans="2:10">
      <c r="B90" s="5" t="s">
        <v>136</v>
      </c>
      <c r="C90" s="539">
        <v>42240</v>
      </c>
      <c r="D90" s="540">
        <v>40860</v>
      </c>
      <c r="E90" s="541">
        <v>3.3000000000000002E-2</v>
      </c>
      <c r="F90" s="541"/>
      <c r="G90" s="659">
        <v>49440</v>
      </c>
      <c r="H90" s="660">
        <v>45770</v>
      </c>
      <c r="I90" s="661">
        <v>7.3999999999999996E-2</v>
      </c>
      <c r="J90" s="661"/>
    </row>
    <row r="91" spans="2:10">
      <c r="B91" s="5" t="s">
        <v>137</v>
      </c>
      <c r="C91" s="539">
        <v>41350</v>
      </c>
      <c r="D91" s="540">
        <v>36680</v>
      </c>
      <c r="E91" s="541">
        <v>0.113</v>
      </c>
      <c r="F91" s="541"/>
      <c r="G91" s="659">
        <v>48000</v>
      </c>
      <c r="H91" s="660">
        <v>41610</v>
      </c>
      <c r="I91" s="661">
        <v>0.13300000000000001</v>
      </c>
      <c r="J91" s="661"/>
    </row>
    <row r="92" spans="2:10">
      <c r="B92" s="5"/>
    </row>
    <row r="93" spans="2:10" ht="13">
      <c r="B93" s="3" t="s">
        <v>138</v>
      </c>
      <c r="C93" s="542"/>
      <c r="D93" s="543"/>
      <c r="E93" s="544"/>
      <c r="F93" s="544"/>
      <c r="G93" s="662"/>
      <c r="H93" s="663"/>
      <c r="I93" s="664"/>
      <c r="J93" s="664"/>
    </row>
    <row r="94" spans="2:10">
      <c r="B94" s="5" t="s">
        <v>138</v>
      </c>
      <c r="C94" s="542">
        <v>27130</v>
      </c>
      <c r="D94" s="543">
        <v>27130</v>
      </c>
      <c r="E94" s="544">
        <v>0</v>
      </c>
      <c r="F94" s="544"/>
      <c r="G94" s="662">
        <v>32430</v>
      </c>
      <c r="H94" s="663">
        <v>30310</v>
      </c>
      <c r="I94" s="664">
        <v>6.5000000000000002E-2</v>
      </c>
      <c r="J94" s="664"/>
    </row>
    <row r="95" spans="2:10">
      <c r="B95" s="5"/>
    </row>
    <row r="96" spans="2:10" ht="13">
      <c r="B96" s="3" t="s">
        <v>139</v>
      </c>
      <c r="C96" s="545"/>
      <c r="D96" s="546"/>
      <c r="E96" s="547"/>
      <c r="F96" s="547"/>
      <c r="G96" s="665"/>
      <c r="H96" s="666"/>
      <c r="I96" s="667"/>
      <c r="J96" s="667"/>
    </row>
    <row r="97" spans="2:10">
      <c r="B97" s="5" t="s">
        <v>140</v>
      </c>
      <c r="C97" s="545">
        <v>31810</v>
      </c>
      <c r="D97" s="546">
        <v>29570</v>
      </c>
      <c r="E97" s="547">
        <v>7.0000000000000007E-2</v>
      </c>
      <c r="F97" s="547"/>
      <c r="G97" s="665">
        <v>32740</v>
      </c>
      <c r="H97" s="666">
        <v>32240</v>
      </c>
      <c r="I97" s="667">
        <v>1.4999999999999999E-2</v>
      </c>
      <c r="J97" s="667"/>
    </row>
    <row r="98" spans="2:10">
      <c r="B98" s="5" t="s">
        <v>141</v>
      </c>
      <c r="C98" s="545">
        <v>32100</v>
      </c>
      <c r="D98" s="546">
        <v>29630</v>
      </c>
      <c r="E98" s="547">
        <v>7.6999999999999999E-2</v>
      </c>
      <c r="F98" s="547"/>
      <c r="G98" s="665">
        <v>35970</v>
      </c>
      <c r="H98" s="666">
        <v>32480</v>
      </c>
      <c r="I98" s="667">
        <v>9.7000000000000003E-2</v>
      </c>
      <c r="J98" s="667"/>
    </row>
    <row r="99" spans="2:10">
      <c r="B99" s="5"/>
    </row>
    <row r="100" spans="2:10" ht="13">
      <c r="B100" s="3" t="s">
        <v>142</v>
      </c>
      <c r="C100" s="548"/>
      <c r="D100" s="549"/>
      <c r="E100" s="550"/>
      <c r="F100" s="550"/>
      <c r="G100" s="668"/>
      <c r="H100" s="669"/>
      <c r="I100" s="670"/>
      <c r="J100" s="670"/>
    </row>
    <row r="101" spans="2:10">
      <c r="B101" s="5" t="s">
        <v>143</v>
      </c>
      <c r="C101" s="548">
        <v>52500</v>
      </c>
      <c r="D101" s="549">
        <v>37900</v>
      </c>
      <c r="E101" s="550">
        <v>0.27800000000000002</v>
      </c>
      <c r="F101" s="550"/>
      <c r="G101" s="668">
        <v>48370</v>
      </c>
      <c r="H101" s="669">
        <v>44520</v>
      </c>
      <c r="I101" s="670">
        <v>0.08</v>
      </c>
      <c r="J101" s="670"/>
    </row>
    <row r="102" spans="2:10">
      <c r="B102" s="5" t="s">
        <v>144</v>
      </c>
      <c r="C102" s="548">
        <v>59050</v>
      </c>
      <c r="D102" s="549">
        <v>40900</v>
      </c>
      <c r="E102" s="550">
        <v>0.307</v>
      </c>
      <c r="F102" s="550"/>
      <c r="G102" s="668">
        <v>63550</v>
      </c>
      <c r="H102" s="669">
        <v>48260</v>
      </c>
      <c r="I102" s="670">
        <v>0.24099999999999999</v>
      </c>
      <c r="J102" s="670"/>
    </row>
    <row r="103" spans="2:10">
      <c r="B103" s="5" t="s">
        <v>145</v>
      </c>
      <c r="C103" s="548">
        <v>49750</v>
      </c>
      <c r="D103" s="549">
        <v>42380</v>
      </c>
      <c r="E103" s="550">
        <v>0.14799999999999999</v>
      </c>
      <c r="F103" s="550"/>
      <c r="G103" s="668">
        <v>51610</v>
      </c>
      <c r="H103" s="669">
        <v>45850</v>
      </c>
      <c r="I103" s="670">
        <v>0.112</v>
      </c>
      <c r="J103" s="670"/>
    </row>
    <row r="104" spans="2:10">
      <c r="B104" s="5" t="s">
        <v>146</v>
      </c>
      <c r="C104" s="548">
        <v>54000</v>
      </c>
      <c r="D104" s="549">
        <v>42000</v>
      </c>
      <c r="E104" s="550">
        <v>0.222</v>
      </c>
      <c r="F104" s="550"/>
      <c r="G104" s="668">
        <v>61630</v>
      </c>
      <c r="H104" s="669">
        <v>42880</v>
      </c>
      <c r="I104" s="670">
        <v>0.30399999999999999</v>
      </c>
      <c r="J104" s="670"/>
    </row>
    <row r="105" spans="2:10">
      <c r="B105" s="5" t="s">
        <v>147</v>
      </c>
      <c r="C105" s="548">
        <v>57060</v>
      </c>
      <c r="D105" s="549">
        <v>45700</v>
      </c>
      <c r="E105" s="550">
        <v>0.19900000000000001</v>
      </c>
      <c r="F105" s="550"/>
      <c r="G105" s="668">
        <v>53790</v>
      </c>
      <c r="H105" s="669">
        <v>46520</v>
      </c>
      <c r="I105" s="670">
        <v>0.13500000000000001</v>
      </c>
      <c r="J105" s="670"/>
    </row>
    <row r="106" spans="2:10">
      <c r="B106" s="5"/>
    </row>
    <row r="107" spans="2:10" ht="13">
      <c r="B107" s="3" t="s">
        <v>148</v>
      </c>
      <c r="C107" s="551"/>
      <c r="D107" s="552"/>
      <c r="E107" s="553"/>
      <c r="F107" s="553"/>
      <c r="G107" s="671"/>
      <c r="H107" s="672"/>
      <c r="I107" s="673"/>
      <c r="J107" s="673"/>
    </row>
    <row r="108" spans="2:10">
      <c r="B108" s="5" t="s">
        <v>149</v>
      </c>
      <c r="C108" s="551">
        <v>28650</v>
      </c>
      <c r="D108" s="552">
        <v>28670</v>
      </c>
      <c r="E108" s="553">
        <v>0</v>
      </c>
      <c r="F108" s="553"/>
      <c r="G108" s="671">
        <v>33070</v>
      </c>
      <c r="H108" s="672">
        <v>32830</v>
      </c>
      <c r="I108" s="673">
        <v>7.0000000000000001E-3</v>
      </c>
      <c r="J108" s="673"/>
    </row>
    <row r="109" spans="2:10">
      <c r="B109" s="5"/>
    </row>
    <row r="110" spans="2:10" ht="13">
      <c r="B110" s="3" t="s">
        <v>150</v>
      </c>
      <c r="C110" s="554"/>
      <c r="D110" s="555"/>
      <c r="E110" s="556"/>
      <c r="F110" s="556"/>
      <c r="G110" s="674"/>
      <c r="H110" s="675"/>
      <c r="I110" s="676"/>
      <c r="J110" s="676"/>
    </row>
    <row r="111" spans="2:10">
      <c r="B111" s="5" t="s">
        <v>151</v>
      </c>
      <c r="C111" s="554">
        <v>39870</v>
      </c>
      <c r="D111" s="555">
        <v>36800</v>
      </c>
      <c r="E111" s="556">
        <v>7.6999999999999999E-2</v>
      </c>
      <c r="F111" s="556"/>
      <c r="G111" s="674">
        <v>43820</v>
      </c>
      <c r="H111" s="675">
        <v>40360</v>
      </c>
      <c r="I111" s="676">
        <v>7.9000000000000001E-2</v>
      </c>
      <c r="J111" s="676"/>
    </row>
    <row r="112" spans="2:10">
      <c r="B112" s="5" t="s">
        <v>152</v>
      </c>
      <c r="C112" s="554">
        <v>24130</v>
      </c>
      <c r="D112" s="555">
        <v>22570</v>
      </c>
      <c r="E112" s="556">
        <v>6.5000000000000002E-2</v>
      </c>
      <c r="F112" s="556"/>
      <c r="G112" s="674">
        <v>25570</v>
      </c>
      <c r="H112" s="675">
        <v>25920</v>
      </c>
      <c r="I112" s="676">
        <v>-1.4E-2</v>
      </c>
      <c r="J112" s="676"/>
    </row>
    <row r="113" spans="2:10">
      <c r="B113" s="5" t="s">
        <v>790</v>
      </c>
      <c r="C113" s="554">
        <v>21620</v>
      </c>
      <c r="D113" s="555">
        <v>22080</v>
      </c>
      <c r="E113" s="556">
        <v>-2.1000000000000001E-2</v>
      </c>
      <c r="F113" s="556"/>
      <c r="G113" s="674">
        <v>25840</v>
      </c>
      <c r="H113" s="675">
        <v>25270</v>
      </c>
      <c r="I113" s="676">
        <v>2.1999999999999999E-2</v>
      </c>
      <c r="J113" s="676"/>
    </row>
    <row r="114" spans="2:10">
      <c r="B114" s="5" t="s">
        <v>153</v>
      </c>
      <c r="C114" s="554">
        <v>23400</v>
      </c>
      <c r="D114" s="555">
        <v>22570</v>
      </c>
      <c r="E114" s="556">
        <v>3.5999999999999997E-2</v>
      </c>
      <c r="F114" s="556"/>
      <c r="G114" s="674">
        <v>30930</v>
      </c>
      <c r="H114" s="675">
        <v>27700</v>
      </c>
      <c r="I114" s="676">
        <v>0.104</v>
      </c>
      <c r="J114" s="676"/>
    </row>
    <row r="115" spans="2:10">
      <c r="B115" s="5" t="s">
        <v>789</v>
      </c>
      <c r="C115" s="554">
        <v>30380</v>
      </c>
      <c r="D115" s="555">
        <v>27220</v>
      </c>
      <c r="E115" s="556">
        <v>0.104</v>
      </c>
      <c r="F115" s="556"/>
      <c r="G115" s="674">
        <v>30990</v>
      </c>
      <c r="H115" s="675">
        <v>29630</v>
      </c>
      <c r="I115" s="676">
        <v>4.3999999999999997E-2</v>
      </c>
      <c r="J115" s="676"/>
    </row>
    <row r="116" spans="2:10">
      <c r="B116" s="5" t="s">
        <v>154</v>
      </c>
      <c r="C116" s="554">
        <v>19930</v>
      </c>
      <c r="D116" s="555">
        <v>19930</v>
      </c>
      <c r="E116" s="556">
        <v>0</v>
      </c>
      <c r="F116" s="556"/>
      <c r="G116" s="674">
        <v>22420</v>
      </c>
      <c r="H116" s="675">
        <v>22390</v>
      </c>
      <c r="I116" s="676">
        <v>1E-3</v>
      </c>
      <c r="J116" s="676"/>
    </row>
    <row r="117" spans="2:10">
      <c r="B117" s="5"/>
    </row>
    <row r="118" spans="2:10" ht="13">
      <c r="B118" s="3" t="s">
        <v>155</v>
      </c>
      <c r="C118" s="557"/>
      <c r="D118" s="558"/>
      <c r="E118" s="559"/>
      <c r="F118" s="559"/>
      <c r="G118" s="677"/>
      <c r="H118" s="678"/>
      <c r="I118" s="679"/>
      <c r="J118" s="679"/>
    </row>
    <row r="119" spans="2:10">
      <c r="B119" s="5" t="s">
        <v>155</v>
      </c>
      <c r="C119" s="557">
        <v>34770</v>
      </c>
      <c r="D119" s="558">
        <v>33690</v>
      </c>
      <c r="E119" s="559">
        <v>3.1E-2</v>
      </c>
      <c r="F119" s="559"/>
      <c r="G119" s="677">
        <v>37520</v>
      </c>
      <c r="H119" s="678">
        <v>35890</v>
      </c>
      <c r="I119" s="679">
        <v>4.2999999999999997E-2</v>
      </c>
      <c r="J119" s="679"/>
    </row>
    <row r="120" spans="2:10">
      <c r="B120" s="5"/>
    </row>
    <row r="121" spans="2:10" ht="13">
      <c r="B121" s="3" t="s">
        <v>156</v>
      </c>
      <c r="C121" s="560"/>
      <c r="D121" s="561"/>
      <c r="E121" s="562"/>
      <c r="F121" s="562"/>
      <c r="G121" s="680"/>
      <c r="H121" s="681"/>
      <c r="I121" s="682"/>
      <c r="J121" s="682"/>
    </row>
    <row r="122" spans="2:10">
      <c r="B122" s="5" t="s">
        <v>156</v>
      </c>
      <c r="C122" s="560">
        <v>40170</v>
      </c>
      <c r="D122" s="561">
        <v>36200</v>
      </c>
      <c r="E122" s="562">
        <v>9.9000000000000005E-2</v>
      </c>
      <c r="F122" s="562"/>
      <c r="G122" s="680">
        <v>42220</v>
      </c>
      <c r="H122" s="681">
        <v>37560</v>
      </c>
      <c r="I122" s="682">
        <v>0.11</v>
      </c>
      <c r="J122" s="682"/>
    </row>
    <row r="123" spans="2:10">
      <c r="B123" s="5"/>
    </row>
    <row r="124" spans="2:10" ht="13">
      <c r="B124" s="3" t="s">
        <v>157</v>
      </c>
      <c r="C124" s="563"/>
      <c r="D124" s="564"/>
      <c r="E124" s="565"/>
      <c r="F124" s="565"/>
      <c r="G124" s="683"/>
      <c r="H124" s="684"/>
      <c r="I124" s="685"/>
      <c r="J124" s="685"/>
    </row>
    <row r="125" spans="2:10">
      <c r="B125" s="5" t="s">
        <v>157</v>
      </c>
      <c r="C125" s="563">
        <v>38870</v>
      </c>
      <c r="D125" s="564">
        <v>36910</v>
      </c>
      <c r="E125" s="565">
        <v>0.05</v>
      </c>
      <c r="F125" s="565"/>
      <c r="G125" s="683">
        <v>45720</v>
      </c>
      <c r="H125" s="684">
        <v>43220</v>
      </c>
      <c r="I125" s="685">
        <v>5.5E-2</v>
      </c>
      <c r="J125" s="685"/>
    </row>
    <row r="126" spans="2:10">
      <c r="B126" s="5"/>
    </row>
    <row r="127" spans="2:10" ht="13">
      <c r="B127" s="3" t="s">
        <v>158</v>
      </c>
      <c r="C127" s="566"/>
      <c r="D127" s="567"/>
      <c r="E127" s="568"/>
      <c r="F127" s="568"/>
      <c r="G127" s="686"/>
      <c r="H127" s="687"/>
      <c r="I127" s="688"/>
      <c r="J127" s="688"/>
    </row>
    <row r="128" spans="2:10">
      <c r="B128" s="5" t="s">
        <v>158</v>
      </c>
      <c r="C128" s="566">
        <v>42850</v>
      </c>
      <c r="D128" s="567">
        <v>51360</v>
      </c>
      <c r="E128" s="568">
        <v>-0.19900000000000001</v>
      </c>
      <c r="F128" s="568"/>
      <c r="G128" s="686">
        <v>50800</v>
      </c>
      <c r="H128" s="687">
        <v>50620</v>
      </c>
      <c r="I128" s="688">
        <v>4.0000000000000001E-3</v>
      </c>
      <c r="J128" s="688"/>
    </row>
    <row r="129" spans="2:10">
      <c r="B129" s="5"/>
    </row>
    <row r="130" spans="2:10" ht="13">
      <c r="B130" s="3" t="s">
        <v>159</v>
      </c>
      <c r="C130" s="569"/>
      <c r="D130" s="570"/>
      <c r="E130" s="571"/>
      <c r="F130" s="571"/>
      <c r="G130" s="689"/>
      <c r="H130" s="690"/>
      <c r="I130" s="691"/>
      <c r="J130" s="691"/>
    </row>
    <row r="131" spans="2:10">
      <c r="B131" s="5" t="s">
        <v>159</v>
      </c>
      <c r="C131" s="569">
        <v>38980</v>
      </c>
      <c r="D131" s="570">
        <v>36290</v>
      </c>
      <c r="E131" s="571">
        <v>6.9000000000000006E-2</v>
      </c>
      <c r="F131" s="571"/>
      <c r="G131" s="689">
        <v>45950</v>
      </c>
      <c r="H131" s="690">
        <v>42100</v>
      </c>
      <c r="I131" s="691">
        <v>8.4000000000000005E-2</v>
      </c>
      <c r="J131" s="691"/>
    </row>
    <row r="132" spans="2:10">
      <c r="B132" s="5"/>
    </row>
    <row r="133" spans="2:10" ht="13">
      <c r="B133" s="3" t="s">
        <v>161</v>
      </c>
      <c r="C133" s="575"/>
      <c r="D133" s="576"/>
      <c r="E133" s="577"/>
      <c r="F133" s="577"/>
      <c r="G133" s="695"/>
      <c r="H133" s="696"/>
      <c r="I133" s="697"/>
      <c r="J133" s="697"/>
    </row>
    <row r="134" spans="2:10">
      <c r="B134" s="5" t="s">
        <v>161</v>
      </c>
      <c r="C134" s="575">
        <v>56700</v>
      </c>
      <c r="D134" s="576">
        <v>44130</v>
      </c>
      <c r="E134" s="577">
        <v>0.222</v>
      </c>
      <c r="F134" s="577"/>
      <c r="G134" s="695">
        <v>56920</v>
      </c>
      <c r="H134" s="696">
        <v>46970</v>
      </c>
      <c r="I134" s="697">
        <v>0.17499999999999999</v>
      </c>
      <c r="J134" s="697"/>
    </row>
    <row r="135" spans="2:10">
      <c r="B135" s="5"/>
    </row>
    <row r="136" spans="2:10" ht="13">
      <c r="B136" s="3" t="s">
        <v>160</v>
      </c>
      <c r="C136" s="572"/>
      <c r="D136" s="573"/>
      <c r="E136" s="574"/>
      <c r="F136" s="574"/>
      <c r="G136" s="692"/>
      <c r="H136" s="693"/>
      <c r="I136" s="694"/>
      <c r="J136" s="694"/>
    </row>
    <row r="137" spans="2:10">
      <c r="B137" s="5" t="s">
        <v>160</v>
      </c>
      <c r="C137" s="572">
        <v>46660</v>
      </c>
      <c r="D137" s="573">
        <v>40130</v>
      </c>
      <c r="E137" s="574">
        <v>0.14000000000000001</v>
      </c>
      <c r="F137" s="574"/>
      <c r="G137" s="692">
        <v>47300</v>
      </c>
      <c r="H137" s="693">
        <v>44410</v>
      </c>
      <c r="I137" s="694">
        <v>6.0999999999999999E-2</v>
      </c>
      <c r="J137" s="694"/>
    </row>
    <row r="138" spans="2:10">
      <c r="B138" s="5"/>
    </row>
    <row r="139" spans="2:10" ht="13">
      <c r="B139" s="3" t="s">
        <v>162</v>
      </c>
      <c r="C139" s="578"/>
      <c r="D139" s="579"/>
      <c r="E139" s="580"/>
      <c r="F139" s="580"/>
      <c r="G139" s="698"/>
      <c r="H139" s="699"/>
      <c r="I139" s="700"/>
      <c r="J139" s="700"/>
    </row>
    <row r="140" spans="2:10">
      <c r="B140" s="5" t="s">
        <v>163</v>
      </c>
      <c r="C140" s="578">
        <v>46600</v>
      </c>
      <c r="D140" s="579">
        <v>44070</v>
      </c>
      <c r="E140" s="580">
        <v>5.3999999999999999E-2</v>
      </c>
      <c r="F140" s="580"/>
      <c r="G140" s="698">
        <v>48630</v>
      </c>
      <c r="H140" s="699">
        <v>45680</v>
      </c>
      <c r="I140" s="700">
        <v>6.0999999999999999E-2</v>
      </c>
      <c r="J140" s="700"/>
    </row>
    <row r="141" spans="2:10">
      <c r="B141" s="5"/>
    </row>
    <row r="142" spans="2:10" ht="13">
      <c r="B142" s="3" t="s">
        <v>164</v>
      </c>
      <c r="C142" s="581"/>
      <c r="D142" s="582"/>
      <c r="E142" s="583"/>
      <c r="F142" s="583"/>
      <c r="G142" s="701"/>
      <c r="H142" s="702"/>
      <c r="I142" s="703"/>
      <c r="J142" s="703"/>
    </row>
    <row r="143" spans="2:10">
      <c r="B143" s="5" t="s">
        <v>165</v>
      </c>
      <c r="C143" s="581">
        <v>39090</v>
      </c>
      <c r="D143" s="582">
        <v>38540</v>
      </c>
      <c r="E143" s="583">
        <v>1.4E-2</v>
      </c>
      <c r="F143" s="583"/>
      <c r="G143" s="701">
        <v>43620</v>
      </c>
      <c r="H143" s="702">
        <v>41850</v>
      </c>
      <c r="I143" s="703">
        <v>4.1000000000000002E-2</v>
      </c>
      <c r="J143" s="703"/>
    </row>
    <row r="144" spans="2:10">
      <c r="B144" s="5" t="s">
        <v>166</v>
      </c>
      <c r="C144" s="581">
        <v>29190</v>
      </c>
      <c r="D144" s="582">
        <v>29190</v>
      </c>
      <c r="E144" s="583">
        <v>0</v>
      </c>
      <c r="F144" s="583"/>
      <c r="G144" s="701">
        <v>35550</v>
      </c>
      <c r="H144" s="702">
        <v>29890</v>
      </c>
      <c r="I144" s="703">
        <v>0.159</v>
      </c>
      <c r="J144" s="703"/>
    </row>
    <row r="145" spans="2:10">
      <c r="B145" s="5" t="s">
        <v>167</v>
      </c>
      <c r="C145" s="581">
        <v>32930</v>
      </c>
      <c r="D145" s="582">
        <v>29040</v>
      </c>
      <c r="E145" s="583">
        <v>0.11799999999999999</v>
      </c>
      <c r="F145" s="583"/>
      <c r="G145" s="701">
        <v>37920</v>
      </c>
      <c r="H145" s="702">
        <v>34890</v>
      </c>
      <c r="I145" s="703">
        <v>0.08</v>
      </c>
      <c r="J145" s="703"/>
    </row>
    <row r="146" spans="2:10">
      <c r="B146" s="5" t="s">
        <v>168</v>
      </c>
      <c r="C146" s="581">
        <v>23170</v>
      </c>
      <c r="D146" s="582">
        <v>24910</v>
      </c>
      <c r="E146" s="583">
        <v>-7.4999999999999997E-2</v>
      </c>
      <c r="F146" s="583"/>
      <c r="G146" s="701">
        <v>28570</v>
      </c>
      <c r="H146" s="702">
        <v>28240</v>
      </c>
      <c r="I146" s="703">
        <v>1.2E-2</v>
      </c>
      <c r="J146" s="703"/>
    </row>
    <row r="147" spans="2:10">
      <c r="B147" s="5" t="s">
        <v>169</v>
      </c>
      <c r="C147" s="581">
        <v>65170</v>
      </c>
      <c r="D147" s="582">
        <v>61010</v>
      </c>
      <c r="E147" s="583">
        <v>6.4000000000000001E-2</v>
      </c>
      <c r="F147" s="583"/>
      <c r="G147" s="701">
        <v>58910</v>
      </c>
      <c r="H147" s="702">
        <v>55540</v>
      </c>
      <c r="I147" s="703">
        <v>5.7000000000000002E-2</v>
      </c>
      <c r="J147" s="703"/>
    </row>
    <row r="148" spans="2:10">
      <c r="B148" s="5" t="s">
        <v>170</v>
      </c>
      <c r="C148" s="581">
        <v>30650</v>
      </c>
      <c r="D148" s="582">
        <v>32140</v>
      </c>
      <c r="E148" s="583">
        <v>-4.8000000000000001E-2</v>
      </c>
      <c r="F148" s="583"/>
      <c r="G148" s="701">
        <v>34930</v>
      </c>
      <c r="H148" s="702">
        <v>34880</v>
      </c>
      <c r="I148" s="703">
        <v>2E-3</v>
      </c>
      <c r="J148" s="703"/>
    </row>
    <row r="149" spans="2:10">
      <c r="B149" s="5" t="s">
        <v>171</v>
      </c>
      <c r="C149" s="581">
        <v>29140</v>
      </c>
      <c r="D149" s="582">
        <v>29140</v>
      </c>
      <c r="E149" s="583">
        <v>0</v>
      </c>
      <c r="F149" s="583"/>
      <c r="G149" s="701">
        <v>31550</v>
      </c>
      <c r="H149" s="702">
        <v>31630</v>
      </c>
      <c r="I149" s="703">
        <v>-2E-3</v>
      </c>
      <c r="J149" s="703"/>
    </row>
    <row r="150" spans="2:10">
      <c r="B150" s="5" t="s">
        <v>172</v>
      </c>
      <c r="C150" s="581">
        <v>31150</v>
      </c>
      <c r="D150" s="582">
        <v>32140</v>
      </c>
      <c r="E150" s="583">
        <v>-3.2000000000000001E-2</v>
      </c>
      <c r="F150" s="583"/>
      <c r="G150" s="701">
        <v>34180</v>
      </c>
      <c r="H150" s="702">
        <v>34210</v>
      </c>
      <c r="I150" s="703">
        <v>-1E-3</v>
      </c>
      <c r="J150" s="703"/>
    </row>
    <row r="151" spans="2:10">
      <c r="B151" s="5" t="s">
        <v>173</v>
      </c>
      <c r="C151" s="581">
        <v>30670</v>
      </c>
      <c r="D151" s="582">
        <v>35110</v>
      </c>
      <c r="E151" s="583">
        <v>-0.14499999999999999</v>
      </c>
      <c r="F151" s="583"/>
      <c r="G151" s="701">
        <v>35520</v>
      </c>
      <c r="H151" s="702">
        <v>39770</v>
      </c>
      <c r="I151" s="703">
        <v>-0.12</v>
      </c>
      <c r="J151" s="703"/>
    </row>
    <row r="152" spans="2:10">
      <c r="B152" s="5" t="s">
        <v>174</v>
      </c>
      <c r="C152" s="581">
        <v>30080</v>
      </c>
      <c r="D152" s="582">
        <v>30080</v>
      </c>
      <c r="E152" s="583">
        <v>0</v>
      </c>
      <c r="F152" s="583"/>
      <c r="G152" s="701">
        <v>32990</v>
      </c>
      <c r="H152" s="702">
        <v>33340</v>
      </c>
      <c r="I152" s="703">
        <v>-1.0999999999999999E-2</v>
      </c>
      <c r="J152" s="703"/>
    </row>
    <row r="153" spans="2:10">
      <c r="B153" s="5" t="s">
        <v>175</v>
      </c>
      <c r="C153" s="581">
        <v>43100</v>
      </c>
      <c r="D153" s="582">
        <v>33620</v>
      </c>
      <c r="E153" s="583">
        <v>0.22</v>
      </c>
      <c r="F153" s="583"/>
      <c r="G153" s="701">
        <v>44070</v>
      </c>
      <c r="H153" s="702">
        <v>40880</v>
      </c>
      <c r="I153" s="703">
        <v>7.1999999999999995E-2</v>
      </c>
      <c r="J153" s="703"/>
    </row>
    <row r="154" spans="2:10">
      <c r="B154" s="5" t="s">
        <v>176</v>
      </c>
      <c r="C154" s="581">
        <v>26550</v>
      </c>
      <c r="D154" s="582">
        <v>26550</v>
      </c>
      <c r="E154" s="583">
        <v>0</v>
      </c>
      <c r="F154" s="583"/>
      <c r="G154" s="701">
        <v>29210</v>
      </c>
      <c r="H154" s="702">
        <v>28290</v>
      </c>
      <c r="I154" s="703">
        <v>3.2000000000000001E-2</v>
      </c>
      <c r="J154" s="703"/>
    </row>
    <row r="155" spans="2:10">
      <c r="B155" s="5" t="s">
        <v>177</v>
      </c>
      <c r="C155" s="581">
        <v>46600</v>
      </c>
      <c r="D155" s="582">
        <v>33620</v>
      </c>
      <c r="E155" s="583">
        <v>0.27800000000000002</v>
      </c>
      <c r="F155" s="583"/>
      <c r="G155" s="701">
        <v>47810</v>
      </c>
      <c r="H155" s="702">
        <v>41720</v>
      </c>
      <c r="I155" s="703">
        <v>0.127</v>
      </c>
      <c r="J155" s="703"/>
    </row>
    <row r="156" spans="2:10">
      <c r="B156" s="5" t="s">
        <v>178</v>
      </c>
      <c r="C156" s="581">
        <v>37530</v>
      </c>
      <c r="D156" s="582">
        <v>30160</v>
      </c>
      <c r="E156" s="583">
        <v>0.19600000000000001</v>
      </c>
      <c r="F156" s="583"/>
      <c r="G156" s="701">
        <v>39740</v>
      </c>
      <c r="H156" s="702">
        <v>30830</v>
      </c>
      <c r="I156" s="703">
        <v>0.224</v>
      </c>
      <c r="J156" s="703"/>
    </row>
    <row r="157" spans="2:10">
      <c r="B157" s="5" t="s">
        <v>179</v>
      </c>
      <c r="C157" s="581">
        <v>52480</v>
      </c>
      <c r="D157" s="582">
        <v>61010</v>
      </c>
      <c r="E157" s="583">
        <v>-0.16300000000000001</v>
      </c>
      <c r="F157" s="583"/>
      <c r="G157" s="701">
        <v>54960</v>
      </c>
      <c r="H157" s="702">
        <v>54060</v>
      </c>
      <c r="I157" s="703">
        <v>1.7000000000000001E-2</v>
      </c>
      <c r="J157" s="703"/>
    </row>
    <row r="158" spans="2:10">
      <c r="B158" s="5" t="s">
        <v>180</v>
      </c>
      <c r="C158" s="581">
        <v>33650</v>
      </c>
      <c r="D158" s="582">
        <v>28410</v>
      </c>
      <c r="E158" s="583">
        <v>0.156</v>
      </c>
      <c r="F158" s="583"/>
      <c r="G158" s="701">
        <v>32170</v>
      </c>
      <c r="H158" s="702">
        <v>30270</v>
      </c>
      <c r="I158" s="703">
        <v>5.8999999999999997E-2</v>
      </c>
      <c r="J158" s="703"/>
    </row>
    <row r="159" spans="2:10">
      <c r="B159" s="5" t="s">
        <v>181</v>
      </c>
      <c r="C159" s="581">
        <v>27150</v>
      </c>
      <c r="D159" s="582">
        <v>26650</v>
      </c>
      <c r="E159" s="583">
        <v>1.7999999999999999E-2</v>
      </c>
      <c r="F159" s="583"/>
      <c r="G159" s="701">
        <v>31460</v>
      </c>
      <c r="H159" s="702">
        <v>29630</v>
      </c>
      <c r="I159" s="703">
        <v>5.8000000000000003E-2</v>
      </c>
      <c r="J159" s="703"/>
    </row>
    <row r="160" spans="2:10">
      <c r="B160" s="5" t="s">
        <v>182</v>
      </c>
      <c r="C160" s="581">
        <v>28170</v>
      </c>
      <c r="D160" s="582">
        <v>26160</v>
      </c>
      <c r="E160" s="583">
        <v>7.1999999999999995E-2</v>
      </c>
      <c r="F160" s="583"/>
      <c r="G160" s="701">
        <v>33160</v>
      </c>
      <c r="H160" s="702">
        <v>31170</v>
      </c>
      <c r="I160" s="703">
        <v>0.06</v>
      </c>
      <c r="J160" s="703"/>
    </row>
    <row r="161" spans="2:10">
      <c r="B161" s="5" t="s">
        <v>183</v>
      </c>
      <c r="C161" s="581">
        <v>27150</v>
      </c>
      <c r="D161" s="582">
        <v>24110</v>
      </c>
      <c r="E161" s="583">
        <v>0.112</v>
      </c>
      <c r="F161" s="583"/>
      <c r="G161" s="701">
        <v>31370</v>
      </c>
      <c r="H161" s="702">
        <v>28970</v>
      </c>
      <c r="I161" s="703">
        <v>7.5999999999999998E-2</v>
      </c>
      <c r="J161" s="703"/>
    </row>
    <row r="162" spans="2:10">
      <c r="B162" s="5" t="s">
        <v>184</v>
      </c>
      <c r="C162" s="581">
        <v>46600</v>
      </c>
      <c r="D162" s="582">
        <v>38540</v>
      </c>
      <c r="E162" s="583">
        <v>0.17299999999999999</v>
      </c>
      <c r="F162" s="583"/>
      <c r="G162" s="701">
        <v>46940</v>
      </c>
      <c r="H162" s="702">
        <v>40960</v>
      </c>
      <c r="I162" s="703">
        <v>0.127</v>
      </c>
      <c r="J162" s="703"/>
    </row>
    <row r="163" spans="2:10">
      <c r="B163" s="5"/>
    </row>
    <row r="164" spans="2:10" ht="13">
      <c r="B164" s="3" t="s">
        <v>185</v>
      </c>
      <c r="C164" s="584"/>
      <c r="D164" s="585"/>
      <c r="E164" s="586"/>
      <c r="F164" s="586"/>
      <c r="G164" s="704"/>
      <c r="H164" s="705"/>
      <c r="I164" s="706"/>
      <c r="J164" s="706"/>
    </row>
    <row r="165" spans="2:10">
      <c r="B165" s="5" t="s">
        <v>186</v>
      </c>
      <c r="C165" s="584">
        <v>44030</v>
      </c>
      <c r="D165" s="585">
        <v>42470</v>
      </c>
      <c r="E165" s="586">
        <v>3.5000000000000003E-2</v>
      </c>
      <c r="F165" s="586"/>
      <c r="G165" s="704">
        <v>49390</v>
      </c>
      <c r="H165" s="705">
        <v>45200</v>
      </c>
      <c r="I165" s="706">
        <v>8.5000000000000006E-2</v>
      </c>
      <c r="J165" s="706"/>
    </row>
    <row r="166" spans="2:10">
      <c r="B166" s="5" t="s">
        <v>187</v>
      </c>
      <c r="C166" s="584">
        <v>25910</v>
      </c>
      <c r="D166" s="585">
        <v>21590</v>
      </c>
      <c r="E166" s="586">
        <v>0.16700000000000001</v>
      </c>
      <c r="F166" s="586"/>
      <c r="G166" s="704">
        <v>29620</v>
      </c>
      <c r="H166" s="705">
        <v>25920</v>
      </c>
      <c r="I166" s="706">
        <v>0.125</v>
      </c>
      <c r="J166" s="706"/>
    </row>
    <row r="167" spans="2:10">
      <c r="B167" s="5" t="s">
        <v>188</v>
      </c>
      <c r="C167" s="584">
        <v>27680</v>
      </c>
      <c r="D167" s="585">
        <v>26780</v>
      </c>
      <c r="E167" s="586">
        <v>3.3000000000000002E-2</v>
      </c>
      <c r="F167" s="586"/>
      <c r="G167" s="704">
        <v>30220</v>
      </c>
      <c r="H167" s="705">
        <v>29880</v>
      </c>
      <c r="I167" s="706">
        <v>1.0999999999999999E-2</v>
      </c>
      <c r="J167" s="706"/>
    </row>
    <row r="168" spans="2:10">
      <c r="B168" s="5" t="s">
        <v>189</v>
      </c>
      <c r="C168" s="584">
        <v>36040</v>
      </c>
      <c r="D168" s="585">
        <v>31040</v>
      </c>
      <c r="E168" s="586">
        <v>0.13900000000000001</v>
      </c>
      <c r="F168" s="586"/>
      <c r="G168" s="704">
        <v>39960</v>
      </c>
      <c r="H168" s="705">
        <v>33290</v>
      </c>
      <c r="I168" s="706">
        <v>0.16700000000000001</v>
      </c>
      <c r="J168" s="706"/>
    </row>
    <row r="169" spans="2:10">
      <c r="B169" s="5" t="s">
        <v>190</v>
      </c>
      <c r="C169" s="584">
        <v>37790</v>
      </c>
      <c r="D169" s="585">
        <v>27250</v>
      </c>
      <c r="E169" s="586">
        <v>0.27900000000000003</v>
      </c>
      <c r="F169" s="586"/>
      <c r="G169" s="704">
        <v>39800</v>
      </c>
      <c r="H169" s="705">
        <v>29900</v>
      </c>
      <c r="I169" s="706">
        <v>0.249</v>
      </c>
      <c r="J169" s="706"/>
    </row>
    <row r="170" spans="2:10">
      <c r="B170" s="5"/>
    </row>
    <row r="171" spans="2:10" ht="13">
      <c r="B171" s="3" t="s">
        <v>191</v>
      </c>
      <c r="C171" s="587"/>
      <c r="D171" s="588"/>
      <c r="E171" s="589"/>
      <c r="F171" s="589"/>
      <c r="G171" s="707"/>
      <c r="H171" s="708"/>
      <c r="I171" s="709"/>
      <c r="J171" s="709"/>
    </row>
    <row r="172" spans="2:10">
      <c r="B172" s="5" t="s">
        <v>191</v>
      </c>
      <c r="C172" s="587">
        <v>36030</v>
      </c>
      <c r="D172" s="588">
        <v>30380</v>
      </c>
      <c r="E172" s="589">
        <v>0.157</v>
      </c>
      <c r="F172" s="589"/>
      <c r="G172" s="707">
        <v>37320</v>
      </c>
      <c r="H172" s="708">
        <v>34100</v>
      </c>
      <c r="I172" s="709">
        <v>8.5999999999999993E-2</v>
      </c>
      <c r="J172" s="709"/>
    </row>
    <row r="173" spans="2:10">
      <c r="B173" s="5"/>
    </row>
    <row r="174" spans="2:10" ht="13">
      <c r="B174" s="3" t="s">
        <v>192</v>
      </c>
      <c r="C174" s="590"/>
      <c r="D174" s="591"/>
      <c r="E174" s="592"/>
      <c r="F174" s="592"/>
      <c r="G174" s="710"/>
      <c r="H174" s="711"/>
      <c r="I174" s="712"/>
      <c r="J174" s="712"/>
    </row>
    <row r="175" spans="2:10">
      <c r="B175" s="5" t="s">
        <v>192</v>
      </c>
      <c r="C175" s="590">
        <v>50810</v>
      </c>
      <c r="D175" s="591">
        <v>42840</v>
      </c>
      <c r="E175" s="592">
        <v>0.157</v>
      </c>
      <c r="F175" s="592"/>
      <c r="G175" s="710">
        <v>56480</v>
      </c>
      <c r="H175" s="711">
        <v>49440</v>
      </c>
      <c r="I175" s="712">
        <v>0.125</v>
      </c>
      <c r="J175" s="712"/>
    </row>
    <row r="176" spans="2:10">
      <c r="B176" s="5"/>
    </row>
    <row r="177" spans="2:10" ht="13">
      <c r="B177" s="3" t="s">
        <v>193</v>
      </c>
      <c r="C177" s="593"/>
      <c r="D177" s="594"/>
      <c r="E177" s="595"/>
      <c r="F177" s="595"/>
      <c r="G177" s="713"/>
      <c r="H177" s="714"/>
      <c r="I177" s="715"/>
      <c r="J177" s="715"/>
    </row>
    <row r="178" spans="2:10">
      <c r="B178" s="5" t="s">
        <v>193</v>
      </c>
      <c r="C178" s="593">
        <v>34750</v>
      </c>
      <c r="D178" s="594">
        <v>36240</v>
      </c>
      <c r="E178" s="595">
        <v>-4.2999999999999997E-2</v>
      </c>
      <c r="F178" s="595"/>
      <c r="G178" s="713">
        <v>36850</v>
      </c>
      <c r="H178" s="714">
        <v>40550</v>
      </c>
      <c r="I178" s="715">
        <v>-0.10100000000000001</v>
      </c>
      <c r="J178" s="715"/>
    </row>
    <row r="179" spans="2:10">
      <c r="B179" s="5"/>
    </row>
    <row r="180" spans="2:10" ht="13">
      <c r="B180" s="3" t="s">
        <v>194</v>
      </c>
      <c r="C180" s="596"/>
      <c r="D180" s="597"/>
      <c r="E180" s="598"/>
      <c r="F180" s="598"/>
      <c r="G180" s="716"/>
      <c r="H180" s="717"/>
      <c r="I180" s="718"/>
      <c r="J180" s="718"/>
    </row>
    <row r="181" spans="2:10">
      <c r="B181" s="5" t="s">
        <v>194</v>
      </c>
      <c r="C181" s="596">
        <v>47590</v>
      </c>
      <c r="D181" s="597">
        <v>32020</v>
      </c>
      <c r="E181" s="598">
        <v>0.32700000000000001</v>
      </c>
      <c r="F181" s="598"/>
      <c r="G181" s="716">
        <v>47150</v>
      </c>
      <c r="H181" s="717">
        <v>41690</v>
      </c>
      <c r="I181" s="718">
        <v>0.11600000000000001</v>
      </c>
      <c r="J181" s="718"/>
    </row>
    <row r="182" spans="2:10">
      <c r="B182" s="5"/>
    </row>
    <row r="183" spans="2:10" ht="13">
      <c r="B183" s="3" t="s">
        <v>195</v>
      </c>
      <c r="C183" s="599"/>
      <c r="D183" s="600"/>
      <c r="E183" s="601"/>
      <c r="F183" s="601"/>
      <c r="G183" s="719"/>
      <c r="H183" s="720"/>
      <c r="I183" s="721"/>
      <c r="J183" s="721"/>
    </row>
    <row r="184" spans="2:10">
      <c r="B184" s="5" t="s">
        <v>196</v>
      </c>
      <c r="C184" s="599">
        <v>51630</v>
      </c>
      <c r="D184" s="600">
        <v>45370</v>
      </c>
      <c r="E184" s="601">
        <v>0.121</v>
      </c>
      <c r="F184" s="601"/>
      <c r="G184" s="719">
        <v>56390</v>
      </c>
      <c r="H184" s="720">
        <v>54870</v>
      </c>
      <c r="I184" s="721">
        <v>2.7E-2</v>
      </c>
      <c r="J184" s="721"/>
    </row>
    <row r="185" spans="2:10">
      <c r="B185" s="5"/>
    </row>
    <row r="186" spans="2:10" ht="13">
      <c r="B186" s="3" t="s">
        <v>197</v>
      </c>
      <c r="C186" s="602"/>
      <c r="D186" s="603"/>
      <c r="E186" s="604"/>
      <c r="F186" s="604"/>
      <c r="G186" s="722"/>
      <c r="H186" s="723"/>
      <c r="I186" s="724"/>
      <c r="J186" s="724"/>
    </row>
    <row r="187" spans="2:10">
      <c r="B187" s="5" t="s">
        <v>198</v>
      </c>
      <c r="C187" s="602">
        <v>37410</v>
      </c>
      <c r="D187" s="603">
        <v>37410</v>
      </c>
      <c r="E187" s="604">
        <v>0</v>
      </c>
      <c r="F187" s="604"/>
      <c r="G187" s="722">
        <v>42880</v>
      </c>
      <c r="H187" s="723">
        <v>40480</v>
      </c>
      <c r="I187" s="724">
        <v>5.6000000000000001E-2</v>
      </c>
      <c r="J187" s="724"/>
    </row>
    <row r="188" spans="2:10">
      <c r="B188" s="5" t="s">
        <v>199</v>
      </c>
      <c r="C188" s="602">
        <v>47000</v>
      </c>
      <c r="D188" s="603">
        <v>38360</v>
      </c>
      <c r="E188" s="604">
        <v>0.184</v>
      </c>
      <c r="F188" s="604"/>
      <c r="G188" s="722">
        <v>49100</v>
      </c>
      <c r="H188" s="723">
        <v>41970</v>
      </c>
      <c r="I188" s="724">
        <v>0.14499999999999999</v>
      </c>
      <c r="J188" s="724"/>
    </row>
    <row r="189" spans="2:10">
      <c r="B189" s="5"/>
    </row>
    <row r="190" spans="2:10" ht="13">
      <c r="B190" s="3" t="s">
        <v>200</v>
      </c>
      <c r="C190" s="605"/>
      <c r="D190" s="606"/>
      <c r="E190" s="607"/>
      <c r="F190" s="607"/>
      <c r="G190" s="725"/>
      <c r="H190" s="726"/>
      <c r="I190" s="727"/>
      <c r="J190" s="727"/>
    </row>
    <row r="191" spans="2:10">
      <c r="B191" s="5" t="s">
        <v>201</v>
      </c>
      <c r="C191" s="605">
        <v>27570</v>
      </c>
      <c r="D191" s="606">
        <v>27570</v>
      </c>
      <c r="E191" s="607">
        <v>0</v>
      </c>
      <c r="F191" s="607"/>
      <c r="G191" s="725">
        <v>28770</v>
      </c>
      <c r="H191" s="726">
        <v>28440</v>
      </c>
      <c r="I191" s="727">
        <v>1.0999999999999999E-2</v>
      </c>
      <c r="J191" s="727"/>
    </row>
    <row r="192" spans="2:10">
      <c r="B192" s="5" t="s">
        <v>202</v>
      </c>
      <c r="C192" s="605">
        <v>45870</v>
      </c>
      <c r="D192" s="606">
        <v>35910</v>
      </c>
      <c r="E192" s="607">
        <v>0.217</v>
      </c>
      <c r="F192" s="607"/>
      <c r="G192" s="725">
        <v>48270</v>
      </c>
      <c r="H192" s="726">
        <v>39080</v>
      </c>
      <c r="I192" s="727">
        <v>0.19</v>
      </c>
      <c r="J192" s="727"/>
    </row>
    <row r="193" spans="2:10">
      <c r="B193" s="5"/>
    </row>
    <row r="194" spans="2:10" ht="13">
      <c r="B194" s="3" t="s">
        <v>7</v>
      </c>
      <c r="C194" s="608">
        <v>31650</v>
      </c>
      <c r="D194" s="609">
        <v>29360</v>
      </c>
      <c r="E194" s="610">
        <v>7.1999999999999995E-2</v>
      </c>
      <c r="F194" s="610"/>
      <c r="G194" s="728">
        <v>35590</v>
      </c>
      <c r="H194" s="729">
        <v>33810</v>
      </c>
      <c r="I194" s="730">
        <v>0.05</v>
      </c>
      <c r="J194" s="730"/>
    </row>
    <row r="195" spans="2:10">
      <c r="C195" s="608"/>
      <c r="D195" s="609"/>
      <c r="E195" s="610"/>
      <c r="F195" s="610"/>
      <c r="G195" s="728"/>
      <c r="H195" s="729"/>
      <c r="I195" s="730"/>
      <c r="J195" s="730"/>
    </row>
    <row r="196" spans="2:10" ht="13">
      <c r="B196" s="9"/>
      <c r="C196" s="9"/>
      <c r="D196" s="9"/>
      <c r="E196" s="9"/>
      <c r="F196" s="9"/>
      <c r="G196" s="9"/>
      <c r="H196" s="9"/>
      <c r="I196" s="13" t="s">
        <v>17</v>
      </c>
    </row>
    <row r="197" spans="2:10" ht="12.5" customHeight="1">
      <c r="B197" s="2848" t="s">
        <v>570</v>
      </c>
      <c r="C197" s="2846"/>
      <c r="D197" s="2846"/>
      <c r="E197" s="2846"/>
      <c r="F197" s="2846"/>
      <c r="G197" s="2846"/>
      <c r="H197" s="2846"/>
      <c r="I197" s="2846"/>
    </row>
    <row r="198" spans="2:10" ht="12.5" customHeight="1">
      <c r="B198" s="2848" t="s">
        <v>49</v>
      </c>
      <c r="C198" s="2846"/>
      <c r="D198" s="2846"/>
      <c r="E198" s="2846"/>
      <c r="F198" s="2846"/>
      <c r="G198" s="2846"/>
      <c r="H198" s="2846"/>
      <c r="I198" s="2846"/>
    </row>
    <row r="199" spans="2:10" ht="12.5" customHeight="1">
      <c r="B199" s="2848" t="s">
        <v>650</v>
      </c>
      <c r="C199" s="2846"/>
      <c r="D199" s="2846"/>
      <c r="E199" s="2846"/>
      <c r="F199" s="2846"/>
      <c r="G199" s="2846"/>
      <c r="H199" s="2846"/>
      <c r="I199" s="2846"/>
    </row>
    <row r="200" spans="2:10" ht="12.5" customHeight="1">
      <c r="B200" s="2848" t="s">
        <v>691</v>
      </c>
      <c r="C200" s="2846"/>
      <c r="D200" s="2846"/>
      <c r="E200" s="2846"/>
      <c r="F200" s="2846"/>
      <c r="G200" s="2846"/>
      <c r="H200" s="2846"/>
      <c r="I200" s="2846"/>
    </row>
    <row r="201" spans="2:10" ht="32" customHeight="1">
      <c r="B201" s="2848" t="s">
        <v>591</v>
      </c>
      <c r="C201" s="2846"/>
      <c r="D201" s="2846"/>
      <c r="E201" s="2846"/>
      <c r="F201" s="2846"/>
      <c r="G201" s="2846"/>
      <c r="H201" s="2846"/>
      <c r="I201" s="2846"/>
    </row>
    <row r="202" spans="2:10" ht="13" customHeight="1">
      <c r="B202" s="2848" t="s">
        <v>568</v>
      </c>
      <c r="C202" s="2846"/>
      <c r="D202" s="2846"/>
      <c r="E202" s="2846"/>
      <c r="F202" s="2846"/>
      <c r="G202" s="2846"/>
      <c r="H202" s="2846"/>
      <c r="I202" s="2846"/>
    </row>
    <row r="203" spans="2:10" ht="12.5" customHeight="1">
      <c r="B203" s="2848" t="s">
        <v>572</v>
      </c>
      <c r="C203" s="2846"/>
      <c r="D203" s="2846"/>
      <c r="E203" s="2846"/>
      <c r="F203" s="2846"/>
      <c r="G203" s="2846"/>
      <c r="H203" s="2846"/>
      <c r="I203" s="2846"/>
    </row>
    <row r="204" spans="2:10">
      <c r="B204" s="2848" t="s">
        <v>808</v>
      </c>
      <c r="C204" s="2846"/>
      <c r="D204" s="2846"/>
      <c r="E204" s="2846"/>
      <c r="F204" s="2846"/>
      <c r="G204" s="2846"/>
      <c r="H204" s="2846"/>
      <c r="I204" s="2846"/>
    </row>
  </sheetData>
  <mergeCells count="10">
    <mergeCell ref="C5:E5"/>
    <mergeCell ref="G5:I5"/>
    <mergeCell ref="B197:I197"/>
    <mergeCell ref="B198:I198"/>
    <mergeCell ref="B200:I200"/>
    <mergeCell ref="B203:I203"/>
    <mergeCell ref="B204:I204"/>
    <mergeCell ref="B199:I199"/>
    <mergeCell ref="B201:I201"/>
    <mergeCell ref="B202:I202"/>
  </mergeCells>
  <pageMargins left="0.7" right="0.7" top="0.75" bottom="0.75" header="0.3" footer="0.3"/>
  <pageSetup paperSize="9" scale="82" fitToHeight="0" orientation="landscape"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4"/>
  <sheetViews>
    <sheetView zoomScale="75" zoomScaleNormal="75" workbookViewId="0">
      <pane xSplit="2" ySplit="6" topLeftCell="C7" activePane="bottomRight" state="frozen"/>
      <selection pane="topRight"/>
      <selection pane="bottomLeft"/>
      <selection pane="bottomRight"/>
    </sheetView>
  </sheetViews>
  <sheetFormatPr defaultColWidth="10.90625" defaultRowHeight="12.5"/>
  <cols>
    <col min="1" max="1" width="10.90625" style="2804" hidden="1" customWidth="1"/>
    <col min="2" max="2" width="70.7265625" customWidth="1"/>
    <col min="3" max="5" width="13.7265625" customWidth="1"/>
    <col min="6" max="6" width="2.7265625" customWidth="1"/>
    <col min="7" max="10" width="13.7265625" customWidth="1"/>
  </cols>
  <sheetData>
    <row r="1" spans="2:10">
      <c r="B1" s="2" t="str">
        <f>HYPERLINK("#'Contents'!A1", "Back to contents")</f>
        <v>Back to contents</v>
      </c>
    </row>
    <row r="2" spans="2:10" ht="22.5">
      <c r="B2" s="11" t="s">
        <v>695</v>
      </c>
    </row>
    <row r="3" spans="2:10" ht="13">
      <c r="B3" s="12" t="s">
        <v>453</v>
      </c>
    </row>
    <row r="4" spans="2:10" ht="13">
      <c r="B4" s="10"/>
      <c r="C4" s="10"/>
      <c r="D4" s="10"/>
      <c r="E4" s="10"/>
      <c r="F4" s="10"/>
      <c r="G4" s="10"/>
      <c r="H4" s="10"/>
      <c r="I4" s="14" t="s">
        <v>528</v>
      </c>
    </row>
    <row r="5" spans="2:10" ht="30" customHeight="1">
      <c r="C5" s="2849" t="s">
        <v>449</v>
      </c>
      <c r="D5" s="2849"/>
      <c r="E5" s="2849"/>
      <c r="G5" s="2849" t="s">
        <v>450</v>
      </c>
      <c r="H5" s="2849"/>
      <c r="I5" s="2849"/>
    </row>
    <row r="6" spans="2:10" ht="29.5" customHeight="1">
      <c r="B6" s="16" t="s">
        <v>50</v>
      </c>
      <c r="C6" s="15" t="s">
        <v>5</v>
      </c>
      <c r="D6" s="15" t="s">
        <v>6</v>
      </c>
      <c r="E6" s="15" t="s">
        <v>693</v>
      </c>
      <c r="F6" s="15"/>
      <c r="G6" s="15" t="s">
        <v>5</v>
      </c>
      <c r="H6" s="15" t="s">
        <v>6</v>
      </c>
      <c r="I6" s="15" t="s">
        <v>693</v>
      </c>
      <c r="J6" s="15"/>
    </row>
    <row r="8" spans="2:10" ht="13">
      <c r="B8" s="12" t="s">
        <v>16</v>
      </c>
    </row>
    <row r="10" spans="2:10" ht="13">
      <c r="B10" s="3" t="s">
        <v>81</v>
      </c>
      <c r="C10" s="731"/>
      <c r="D10" s="732"/>
      <c r="E10" s="733"/>
      <c r="F10" s="733"/>
      <c r="G10" s="851"/>
      <c r="H10" s="852"/>
      <c r="I10" s="853"/>
      <c r="J10" s="853"/>
    </row>
    <row r="11" spans="2:10">
      <c r="B11" s="5" t="s">
        <v>82</v>
      </c>
      <c r="C11" s="731" t="s">
        <v>443</v>
      </c>
      <c r="D11" s="732" t="s">
        <v>40</v>
      </c>
      <c r="E11" s="733" t="s">
        <v>40</v>
      </c>
      <c r="F11" s="733"/>
      <c r="G11" s="851" t="s">
        <v>443</v>
      </c>
      <c r="H11" s="852" t="s">
        <v>40</v>
      </c>
      <c r="I11" s="853" t="s">
        <v>40</v>
      </c>
      <c r="J11" s="853"/>
    </row>
    <row r="12" spans="2:10">
      <c r="B12" s="5" t="s">
        <v>83</v>
      </c>
      <c r="C12" s="731">
        <v>55610</v>
      </c>
      <c r="D12" s="732">
        <v>33310</v>
      </c>
      <c r="E12" s="733">
        <v>0.40100000000000002</v>
      </c>
      <c r="F12" s="733"/>
      <c r="G12" s="851">
        <v>47440</v>
      </c>
      <c r="H12" s="852">
        <v>40010</v>
      </c>
      <c r="I12" s="853">
        <v>0.157</v>
      </c>
      <c r="J12" s="853"/>
    </row>
    <row r="13" spans="2:10">
      <c r="B13" s="5" t="s">
        <v>84</v>
      </c>
      <c r="C13" s="731" t="s">
        <v>443</v>
      </c>
      <c r="D13" s="732">
        <v>28970</v>
      </c>
      <c r="E13" s="733" t="s">
        <v>443</v>
      </c>
      <c r="F13" s="733"/>
      <c r="G13" s="851" t="s">
        <v>443</v>
      </c>
      <c r="H13" s="852">
        <v>37480</v>
      </c>
      <c r="I13" s="853" t="s">
        <v>443</v>
      </c>
      <c r="J13" s="853"/>
    </row>
    <row r="14" spans="2:10">
      <c r="B14" s="5" t="s">
        <v>85</v>
      </c>
      <c r="C14" s="731">
        <v>64210</v>
      </c>
      <c r="D14" s="732">
        <v>62330</v>
      </c>
      <c r="E14" s="733">
        <v>2.9000000000000001E-2</v>
      </c>
      <c r="F14" s="733"/>
      <c r="G14" s="851">
        <v>59880</v>
      </c>
      <c r="H14" s="852">
        <v>59800</v>
      </c>
      <c r="I14" s="853">
        <v>1E-3</v>
      </c>
      <c r="J14" s="853"/>
    </row>
    <row r="15" spans="2:10">
      <c r="B15" s="5" t="s">
        <v>86</v>
      </c>
      <c r="C15" s="731">
        <v>42620</v>
      </c>
      <c r="D15" s="732">
        <v>42570</v>
      </c>
      <c r="E15" s="733">
        <v>1E-3</v>
      </c>
      <c r="F15" s="733"/>
      <c r="G15" s="851">
        <v>43880</v>
      </c>
      <c r="H15" s="852">
        <v>46660</v>
      </c>
      <c r="I15" s="853">
        <v>-6.3E-2</v>
      </c>
      <c r="J15" s="853"/>
    </row>
    <row r="16" spans="2:10">
      <c r="B16" s="5"/>
    </row>
    <row r="17" spans="2:10" ht="13">
      <c r="B17" s="3" t="s">
        <v>87</v>
      </c>
      <c r="C17" s="734"/>
      <c r="D17" s="735"/>
      <c r="E17" s="736"/>
      <c r="F17" s="736"/>
      <c r="G17" s="854"/>
      <c r="H17" s="855"/>
      <c r="I17" s="856"/>
      <c r="J17" s="856"/>
    </row>
    <row r="18" spans="2:10">
      <c r="B18" s="5" t="s">
        <v>88</v>
      </c>
      <c r="C18" s="734">
        <v>57620</v>
      </c>
      <c r="D18" s="735">
        <v>53600</v>
      </c>
      <c r="E18" s="736">
        <v>7.0000000000000007E-2</v>
      </c>
      <c r="F18" s="736"/>
      <c r="G18" s="854">
        <v>55430</v>
      </c>
      <c r="H18" s="855">
        <v>53760</v>
      </c>
      <c r="I18" s="856">
        <v>0.03</v>
      </c>
      <c r="J18" s="856"/>
    </row>
    <row r="19" spans="2:10">
      <c r="B19" s="5" t="s">
        <v>89</v>
      </c>
      <c r="C19" s="734">
        <v>34500</v>
      </c>
      <c r="D19" s="735">
        <v>30950</v>
      </c>
      <c r="E19" s="736">
        <v>0.10299999999999999</v>
      </c>
      <c r="F19" s="736"/>
      <c r="G19" s="854">
        <v>37230</v>
      </c>
      <c r="H19" s="855">
        <v>30980</v>
      </c>
      <c r="I19" s="856">
        <v>0.16800000000000001</v>
      </c>
      <c r="J19" s="856"/>
    </row>
    <row r="20" spans="2:10">
      <c r="B20" s="5" t="s">
        <v>90</v>
      </c>
      <c r="C20" s="734">
        <v>27460</v>
      </c>
      <c r="D20" s="735">
        <v>22490</v>
      </c>
      <c r="E20" s="736">
        <v>0.18099999999999999</v>
      </c>
      <c r="F20" s="736"/>
      <c r="G20" s="854">
        <v>29980</v>
      </c>
      <c r="H20" s="855">
        <v>25940</v>
      </c>
      <c r="I20" s="856">
        <v>0.13500000000000001</v>
      </c>
      <c r="J20" s="856"/>
    </row>
    <row r="21" spans="2:10">
      <c r="B21" s="5" t="s">
        <v>91</v>
      </c>
      <c r="C21" s="734">
        <v>32650</v>
      </c>
      <c r="D21" s="735">
        <v>26290</v>
      </c>
      <c r="E21" s="736">
        <v>0.19500000000000001</v>
      </c>
      <c r="F21" s="736"/>
      <c r="G21" s="854">
        <v>33320</v>
      </c>
      <c r="H21" s="855">
        <v>31000</v>
      </c>
      <c r="I21" s="856">
        <v>7.0000000000000007E-2</v>
      </c>
      <c r="J21" s="856"/>
    </row>
    <row r="22" spans="2:10">
      <c r="B22" s="5" t="s">
        <v>92</v>
      </c>
      <c r="C22" s="734">
        <v>42880</v>
      </c>
      <c r="D22" s="735">
        <v>39650</v>
      </c>
      <c r="E22" s="736">
        <v>7.4999999999999997E-2</v>
      </c>
      <c r="F22" s="736"/>
      <c r="G22" s="854">
        <v>45310</v>
      </c>
      <c r="H22" s="855">
        <v>39940</v>
      </c>
      <c r="I22" s="856">
        <v>0.11799999999999999</v>
      </c>
      <c r="J22" s="856"/>
    </row>
    <row r="23" spans="2:10">
      <c r="B23" s="5" t="s">
        <v>93</v>
      </c>
      <c r="C23" s="734">
        <v>56950</v>
      </c>
      <c r="D23" s="735">
        <v>28240</v>
      </c>
      <c r="E23" s="736">
        <v>0.504</v>
      </c>
      <c r="F23" s="736"/>
      <c r="G23" s="854">
        <v>46690</v>
      </c>
      <c r="H23" s="855">
        <v>34630</v>
      </c>
      <c r="I23" s="856">
        <v>0.25800000000000001</v>
      </c>
      <c r="J23" s="856"/>
    </row>
    <row r="24" spans="2:10">
      <c r="B24" s="5" t="s">
        <v>94</v>
      </c>
      <c r="C24" s="734" t="s">
        <v>443</v>
      </c>
      <c r="D24" s="735">
        <v>51350</v>
      </c>
      <c r="E24" s="736" t="s">
        <v>443</v>
      </c>
      <c r="F24" s="736"/>
      <c r="G24" s="854" t="s">
        <v>443</v>
      </c>
      <c r="H24" s="855">
        <v>54060</v>
      </c>
      <c r="I24" s="856" t="s">
        <v>443</v>
      </c>
      <c r="J24" s="856"/>
    </row>
    <row r="25" spans="2:10">
      <c r="B25" s="5"/>
    </row>
    <row r="26" spans="2:10" ht="13">
      <c r="B26" s="3" t="s">
        <v>95</v>
      </c>
      <c r="C26" s="737"/>
      <c r="D26" s="738"/>
      <c r="E26" s="739"/>
      <c r="F26" s="739"/>
      <c r="G26" s="857"/>
      <c r="H26" s="858"/>
      <c r="I26" s="859"/>
      <c r="J26" s="859"/>
    </row>
    <row r="27" spans="2:10" ht="14.5">
      <c r="B27" s="2806" t="s">
        <v>686</v>
      </c>
      <c r="C27" s="737">
        <v>54700</v>
      </c>
      <c r="D27" s="738">
        <v>38420</v>
      </c>
      <c r="E27" s="739">
        <v>0.29799999999999999</v>
      </c>
      <c r="F27" s="739"/>
      <c r="G27" s="857">
        <v>52040</v>
      </c>
      <c r="H27" s="858">
        <v>44220</v>
      </c>
      <c r="I27" s="859">
        <v>0.15</v>
      </c>
      <c r="J27" s="859"/>
    </row>
    <row r="28" spans="2:10">
      <c r="B28" s="5"/>
    </row>
    <row r="29" spans="2:10" ht="13">
      <c r="B29" s="3" t="s">
        <v>96</v>
      </c>
      <c r="C29" s="740"/>
      <c r="D29" s="741"/>
      <c r="E29" s="742"/>
      <c r="F29" s="742"/>
      <c r="G29" s="860"/>
      <c r="H29" s="861"/>
      <c r="I29" s="862"/>
      <c r="J29" s="862"/>
    </row>
    <row r="30" spans="2:10">
      <c r="B30" s="5" t="s">
        <v>97</v>
      </c>
      <c r="C30" s="740">
        <v>39580</v>
      </c>
      <c r="D30" s="741">
        <v>31730</v>
      </c>
      <c r="E30" s="742">
        <v>0.19800000000000001</v>
      </c>
      <c r="F30" s="742"/>
      <c r="G30" s="860">
        <v>38010</v>
      </c>
      <c r="H30" s="861">
        <v>33370</v>
      </c>
      <c r="I30" s="862">
        <v>0.122</v>
      </c>
      <c r="J30" s="862"/>
    </row>
    <row r="31" spans="2:10">
      <c r="B31" s="5" t="s">
        <v>98</v>
      </c>
      <c r="C31" s="740" t="s">
        <v>40</v>
      </c>
      <c r="D31" s="741">
        <v>33360</v>
      </c>
      <c r="E31" s="742" t="s">
        <v>40</v>
      </c>
      <c r="F31" s="742"/>
      <c r="G31" s="860" t="s">
        <v>40</v>
      </c>
      <c r="H31" s="861">
        <v>36460</v>
      </c>
      <c r="I31" s="862" t="s">
        <v>40</v>
      </c>
      <c r="J31" s="862"/>
    </row>
    <row r="32" spans="2:10">
      <c r="B32" s="5"/>
    </row>
    <row r="33" spans="2:10" ht="13">
      <c r="B33" s="3" t="s">
        <v>99</v>
      </c>
      <c r="C33" s="743"/>
      <c r="D33" s="744"/>
      <c r="E33" s="745"/>
      <c r="F33" s="745"/>
      <c r="G33" s="863"/>
      <c r="H33" s="864"/>
      <c r="I33" s="865"/>
      <c r="J33" s="865"/>
    </row>
    <row r="34" spans="2:10">
      <c r="B34" s="5" t="s">
        <v>100</v>
      </c>
      <c r="C34" s="743">
        <v>89720</v>
      </c>
      <c r="D34" s="744">
        <v>79440</v>
      </c>
      <c r="E34" s="745">
        <v>0.115</v>
      </c>
      <c r="F34" s="745"/>
      <c r="G34" s="863">
        <v>87380</v>
      </c>
      <c r="H34" s="864">
        <v>82720</v>
      </c>
      <c r="I34" s="865">
        <v>5.2999999999999999E-2</v>
      </c>
      <c r="J34" s="865"/>
    </row>
    <row r="35" spans="2:10">
      <c r="B35" s="5" t="s">
        <v>101</v>
      </c>
      <c r="C35" s="743" t="s">
        <v>443</v>
      </c>
      <c r="D35" s="744">
        <v>37200</v>
      </c>
      <c r="E35" s="745" t="s">
        <v>443</v>
      </c>
      <c r="F35" s="745"/>
      <c r="G35" s="863" t="s">
        <v>443</v>
      </c>
      <c r="H35" s="864">
        <v>39460</v>
      </c>
      <c r="I35" s="865" t="s">
        <v>443</v>
      </c>
      <c r="J35" s="865"/>
    </row>
    <row r="36" spans="2:10">
      <c r="B36" s="5"/>
    </row>
    <row r="37" spans="2:10" ht="13">
      <c r="B37" s="3" t="s">
        <v>102</v>
      </c>
      <c r="C37" s="746"/>
      <c r="D37" s="747"/>
      <c r="E37" s="748"/>
      <c r="F37" s="748"/>
      <c r="G37" s="866"/>
      <c r="H37" s="867"/>
      <c r="I37" s="868"/>
      <c r="J37" s="868"/>
    </row>
    <row r="38" spans="2:10">
      <c r="B38" s="5" t="s">
        <v>102</v>
      </c>
      <c r="C38" s="746">
        <v>29160</v>
      </c>
      <c r="D38" s="747">
        <v>29160</v>
      </c>
      <c r="E38" s="748">
        <v>0</v>
      </c>
      <c r="F38" s="748"/>
      <c r="G38" s="866">
        <v>29840</v>
      </c>
      <c r="H38" s="867">
        <v>31520</v>
      </c>
      <c r="I38" s="868">
        <v>-5.6000000000000001E-2</v>
      </c>
      <c r="J38" s="868"/>
    </row>
    <row r="39" spans="2:10">
      <c r="B39" s="5"/>
    </row>
    <row r="40" spans="2:10" ht="13">
      <c r="B40" s="3" t="s">
        <v>103</v>
      </c>
      <c r="C40" s="749"/>
      <c r="D40" s="750"/>
      <c r="E40" s="751"/>
      <c r="F40" s="751"/>
      <c r="G40" s="869"/>
      <c r="H40" s="870"/>
      <c r="I40" s="871"/>
      <c r="J40" s="871"/>
    </row>
    <row r="41" spans="2:10">
      <c r="B41" s="5" t="s">
        <v>104</v>
      </c>
      <c r="C41" s="749">
        <v>50660</v>
      </c>
      <c r="D41" s="750">
        <v>44550</v>
      </c>
      <c r="E41" s="751">
        <v>0.121</v>
      </c>
      <c r="F41" s="751"/>
      <c r="G41" s="869">
        <v>50010</v>
      </c>
      <c r="H41" s="870">
        <v>47180</v>
      </c>
      <c r="I41" s="871">
        <v>5.7000000000000002E-2</v>
      </c>
      <c r="J41" s="871"/>
    </row>
    <row r="42" spans="2:10">
      <c r="B42" s="5" t="s">
        <v>105</v>
      </c>
      <c r="C42" s="749">
        <v>58810</v>
      </c>
      <c r="D42" s="750">
        <v>41020</v>
      </c>
      <c r="E42" s="751">
        <v>0.30299999999999999</v>
      </c>
      <c r="F42" s="751"/>
      <c r="G42" s="869">
        <v>56310</v>
      </c>
      <c r="H42" s="870">
        <v>43470</v>
      </c>
      <c r="I42" s="871">
        <v>0.22800000000000001</v>
      </c>
      <c r="J42" s="871"/>
    </row>
    <row r="43" spans="2:10">
      <c r="B43" s="5" t="s">
        <v>106</v>
      </c>
      <c r="C43" s="749" t="s">
        <v>443</v>
      </c>
      <c r="D43" s="750" t="s">
        <v>40</v>
      </c>
      <c r="E43" s="751" t="s">
        <v>40</v>
      </c>
      <c r="F43" s="751"/>
      <c r="G43" s="869" t="s">
        <v>443</v>
      </c>
      <c r="H43" s="870" t="s">
        <v>40</v>
      </c>
      <c r="I43" s="871" t="s">
        <v>40</v>
      </c>
      <c r="J43" s="871"/>
    </row>
    <row r="44" spans="2:10">
      <c r="B44" s="5"/>
    </row>
    <row r="45" spans="2:10" ht="13">
      <c r="B45" s="3" t="s">
        <v>107</v>
      </c>
      <c r="C45" s="752"/>
      <c r="D45" s="753"/>
      <c r="E45" s="754"/>
      <c r="F45" s="754"/>
      <c r="G45" s="872"/>
      <c r="H45" s="873"/>
      <c r="I45" s="874"/>
      <c r="J45" s="874"/>
    </row>
    <row r="46" spans="2:10">
      <c r="B46" s="5" t="s">
        <v>107</v>
      </c>
      <c r="C46" s="752">
        <v>75140</v>
      </c>
      <c r="D46" s="753">
        <v>74480</v>
      </c>
      <c r="E46" s="754">
        <v>8.9999999999999993E-3</v>
      </c>
      <c r="F46" s="754"/>
      <c r="G46" s="872">
        <v>72470</v>
      </c>
      <c r="H46" s="873">
        <v>69170</v>
      </c>
      <c r="I46" s="874">
        <v>4.5999999999999999E-2</v>
      </c>
      <c r="J46" s="874"/>
    </row>
    <row r="47" spans="2:10">
      <c r="B47" s="5"/>
    </row>
    <row r="48" spans="2:10" ht="13">
      <c r="B48" s="3" t="s">
        <v>108</v>
      </c>
      <c r="C48" s="755"/>
      <c r="D48" s="756"/>
      <c r="E48" s="757"/>
      <c r="F48" s="757"/>
      <c r="G48" s="875"/>
      <c r="H48" s="876"/>
      <c r="I48" s="877"/>
      <c r="J48" s="877"/>
    </row>
    <row r="49" spans="2:10">
      <c r="B49" s="5" t="s">
        <v>109</v>
      </c>
      <c r="C49" s="755">
        <v>61980</v>
      </c>
      <c r="D49" s="756">
        <v>52550</v>
      </c>
      <c r="E49" s="757">
        <v>0.152</v>
      </c>
      <c r="F49" s="757"/>
      <c r="G49" s="875">
        <v>60930</v>
      </c>
      <c r="H49" s="876">
        <v>56830</v>
      </c>
      <c r="I49" s="877">
        <v>6.7000000000000004E-2</v>
      </c>
      <c r="J49" s="877"/>
    </row>
    <row r="50" spans="2:10">
      <c r="B50" s="5"/>
    </row>
    <row r="51" spans="2:10" ht="13">
      <c r="B51" s="3" t="s">
        <v>110</v>
      </c>
      <c r="C51" s="758"/>
      <c r="D51" s="759"/>
      <c r="E51" s="760"/>
      <c r="F51" s="760"/>
      <c r="G51" s="878"/>
      <c r="H51" s="879"/>
      <c r="I51" s="880"/>
      <c r="J51" s="880"/>
    </row>
    <row r="52" spans="2:10">
      <c r="B52" s="5" t="s">
        <v>111</v>
      </c>
      <c r="C52" s="758">
        <v>32030</v>
      </c>
      <c r="D52" s="759">
        <v>26670</v>
      </c>
      <c r="E52" s="760">
        <v>0.16700000000000001</v>
      </c>
      <c r="F52" s="760"/>
      <c r="G52" s="878">
        <v>35650</v>
      </c>
      <c r="H52" s="879">
        <v>30640</v>
      </c>
      <c r="I52" s="880">
        <v>0.14099999999999999</v>
      </c>
      <c r="J52" s="880"/>
    </row>
    <row r="53" spans="2:10">
      <c r="B53" s="5" t="s">
        <v>112</v>
      </c>
      <c r="C53" s="758">
        <v>46130</v>
      </c>
      <c r="D53" s="759">
        <v>37360</v>
      </c>
      <c r="E53" s="760">
        <v>0.19</v>
      </c>
      <c r="F53" s="760"/>
      <c r="G53" s="878">
        <v>48020</v>
      </c>
      <c r="H53" s="879">
        <v>38550</v>
      </c>
      <c r="I53" s="880">
        <v>0.19700000000000001</v>
      </c>
      <c r="J53" s="880"/>
    </row>
    <row r="54" spans="2:10">
      <c r="B54" s="5" t="s">
        <v>786</v>
      </c>
      <c r="C54" s="758">
        <v>27460</v>
      </c>
      <c r="D54" s="759">
        <v>22830</v>
      </c>
      <c r="E54" s="760">
        <v>0.16900000000000001</v>
      </c>
      <c r="F54" s="760"/>
      <c r="G54" s="878">
        <v>27600</v>
      </c>
      <c r="H54" s="879">
        <v>25580</v>
      </c>
      <c r="I54" s="880">
        <v>7.2999999999999995E-2</v>
      </c>
      <c r="J54" s="880"/>
    </row>
    <row r="55" spans="2:10">
      <c r="B55" s="5" t="s">
        <v>113</v>
      </c>
      <c r="C55" s="758">
        <v>40280</v>
      </c>
      <c r="D55" s="759">
        <v>32200</v>
      </c>
      <c r="E55" s="760">
        <v>0.20100000000000001</v>
      </c>
      <c r="F55" s="760"/>
      <c r="G55" s="878">
        <v>39710</v>
      </c>
      <c r="H55" s="879">
        <v>33570</v>
      </c>
      <c r="I55" s="880">
        <v>0.154</v>
      </c>
      <c r="J55" s="880"/>
    </row>
    <row r="56" spans="2:10">
      <c r="B56" s="5" t="s">
        <v>114</v>
      </c>
      <c r="C56" s="758" t="s">
        <v>443</v>
      </c>
      <c r="D56" s="759" t="s">
        <v>443</v>
      </c>
      <c r="E56" s="760" t="s">
        <v>443</v>
      </c>
      <c r="F56" s="760"/>
      <c r="G56" s="878" t="s">
        <v>443</v>
      </c>
      <c r="H56" s="879" t="s">
        <v>443</v>
      </c>
      <c r="I56" s="880" t="s">
        <v>443</v>
      </c>
      <c r="J56" s="880"/>
    </row>
    <row r="57" spans="2:10">
      <c r="B57" s="5" t="s">
        <v>115</v>
      </c>
      <c r="C57" s="758">
        <v>47240</v>
      </c>
      <c r="D57" s="759">
        <v>32790</v>
      </c>
      <c r="E57" s="760">
        <v>0.30599999999999999</v>
      </c>
      <c r="F57" s="760"/>
      <c r="G57" s="878">
        <v>47570</v>
      </c>
      <c r="H57" s="879">
        <v>36280</v>
      </c>
      <c r="I57" s="880">
        <v>0.23699999999999999</v>
      </c>
      <c r="J57" s="880"/>
    </row>
    <row r="58" spans="2:10">
      <c r="B58" s="5" t="s">
        <v>116</v>
      </c>
      <c r="C58" s="758">
        <v>33290</v>
      </c>
      <c r="D58" s="759">
        <v>33290</v>
      </c>
      <c r="E58" s="760">
        <v>0</v>
      </c>
      <c r="F58" s="760"/>
      <c r="G58" s="878">
        <v>33330</v>
      </c>
      <c r="H58" s="879">
        <v>34150</v>
      </c>
      <c r="I58" s="880">
        <v>-2.5000000000000001E-2</v>
      </c>
      <c r="J58" s="880"/>
    </row>
    <row r="59" spans="2:10">
      <c r="B59" s="5"/>
    </row>
    <row r="60" spans="2:10" ht="13">
      <c r="B60" s="3" t="s">
        <v>62</v>
      </c>
      <c r="C60" s="761"/>
      <c r="D60" s="762"/>
      <c r="E60" s="763"/>
      <c r="F60" s="763"/>
      <c r="G60" s="881"/>
      <c r="H60" s="882"/>
      <c r="I60" s="883"/>
      <c r="J60" s="883"/>
    </row>
    <row r="61" spans="2:10">
      <c r="B61" s="5" t="s">
        <v>117</v>
      </c>
      <c r="C61" s="761">
        <v>51970</v>
      </c>
      <c r="D61" s="762">
        <v>51960</v>
      </c>
      <c r="E61" s="763">
        <v>0</v>
      </c>
      <c r="F61" s="763"/>
      <c r="G61" s="881">
        <v>54880</v>
      </c>
      <c r="H61" s="882">
        <v>50800</v>
      </c>
      <c r="I61" s="883">
        <v>7.3999999999999996E-2</v>
      </c>
      <c r="J61" s="883"/>
    </row>
    <row r="62" spans="2:10">
      <c r="B62" s="5"/>
    </row>
    <row r="63" spans="2:10" ht="13">
      <c r="B63" s="3" t="s">
        <v>118</v>
      </c>
      <c r="C63" s="764"/>
      <c r="D63" s="765"/>
      <c r="E63" s="766"/>
      <c r="F63" s="766"/>
      <c r="G63" s="884"/>
      <c r="H63" s="885"/>
      <c r="I63" s="886"/>
      <c r="J63" s="886"/>
    </row>
    <row r="64" spans="2:10">
      <c r="B64" s="5" t="s">
        <v>119</v>
      </c>
      <c r="C64" s="764">
        <v>50400</v>
      </c>
      <c r="D64" s="765">
        <v>42580</v>
      </c>
      <c r="E64" s="766">
        <v>0.155</v>
      </c>
      <c r="F64" s="766"/>
      <c r="G64" s="884">
        <v>49310</v>
      </c>
      <c r="H64" s="885">
        <v>45330</v>
      </c>
      <c r="I64" s="886">
        <v>8.1000000000000003E-2</v>
      </c>
      <c r="J64" s="886"/>
    </row>
    <row r="65" spans="2:10">
      <c r="B65" s="5" t="s">
        <v>120</v>
      </c>
      <c r="C65" s="764">
        <v>50630</v>
      </c>
      <c r="D65" s="765">
        <v>36960</v>
      </c>
      <c r="E65" s="766">
        <v>0.27</v>
      </c>
      <c r="F65" s="766"/>
      <c r="G65" s="884">
        <v>46880</v>
      </c>
      <c r="H65" s="885">
        <v>40060</v>
      </c>
      <c r="I65" s="886">
        <v>0.14599999999999999</v>
      </c>
      <c r="J65" s="886"/>
    </row>
    <row r="66" spans="2:10">
      <c r="B66" s="5" t="s">
        <v>121</v>
      </c>
      <c r="C66" s="764" t="s">
        <v>40</v>
      </c>
      <c r="D66" s="765">
        <v>53680</v>
      </c>
      <c r="E66" s="766" t="s">
        <v>40</v>
      </c>
      <c r="F66" s="766"/>
      <c r="G66" s="884" t="s">
        <v>40</v>
      </c>
      <c r="H66" s="885">
        <v>52810</v>
      </c>
      <c r="I66" s="886" t="s">
        <v>40</v>
      </c>
      <c r="J66" s="886"/>
    </row>
    <row r="67" spans="2:10">
      <c r="B67" s="5" t="s">
        <v>122</v>
      </c>
      <c r="C67" s="764" t="s">
        <v>40</v>
      </c>
      <c r="D67" s="765">
        <v>45850</v>
      </c>
      <c r="E67" s="766" t="s">
        <v>40</v>
      </c>
      <c r="F67" s="766"/>
      <c r="G67" s="884" t="s">
        <v>40</v>
      </c>
      <c r="H67" s="885">
        <v>46240</v>
      </c>
      <c r="I67" s="886" t="s">
        <v>40</v>
      </c>
      <c r="J67" s="886"/>
    </row>
    <row r="68" spans="2:10">
      <c r="B68" s="5" t="s">
        <v>123</v>
      </c>
      <c r="C68" s="764" t="s">
        <v>443</v>
      </c>
      <c r="D68" s="765">
        <v>32140</v>
      </c>
      <c r="E68" s="766" t="s">
        <v>443</v>
      </c>
      <c r="F68" s="766"/>
      <c r="G68" s="884" t="s">
        <v>443</v>
      </c>
      <c r="H68" s="885">
        <v>34460</v>
      </c>
      <c r="I68" s="886" t="s">
        <v>443</v>
      </c>
      <c r="J68" s="886"/>
    </row>
    <row r="69" spans="2:10">
      <c r="B69" s="5"/>
    </row>
    <row r="70" spans="2:10" ht="13">
      <c r="B70" s="3" t="s">
        <v>125</v>
      </c>
      <c r="C70" s="770"/>
      <c r="D70" s="771"/>
      <c r="E70" s="772"/>
      <c r="F70" s="772"/>
      <c r="G70" s="890"/>
      <c r="H70" s="891"/>
      <c r="I70" s="892"/>
      <c r="J70" s="892"/>
    </row>
    <row r="71" spans="2:10">
      <c r="B71" s="5" t="s">
        <v>126</v>
      </c>
      <c r="C71" s="770">
        <v>40200</v>
      </c>
      <c r="D71" s="771">
        <v>38080</v>
      </c>
      <c r="E71" s="772">
        <v>5.2999999999999999E-2</v>
      </c>
      <c r="F71" s="772"/>
      <c r="G71" s="890">
        <v>44930</v>
      </c>
      <c r="H71" s="891">
        <v>42350</v>
      </c>
      <c r="I71" s="892">
        <v>5.7000000000000002E-2</v>
      </c>
      <c r="J71" s="892"/>
    </row>
    <row r="72" spans="2:10">
      <c r="B72" s="5" t="s">
        <v>127</v>
      </c>
      <c r="C72" s="770">
        <v>26520</v>
      </c>
      <c r="D72" s="771">
        <v>25330</v>
      </c>
      <c r="E72" s="772">
        <v>4.4999999999999998E-2</v>
      </c>
      <c r="F72" s="772"/>
      <c r="G72" s="890">
        <v>33050</v>
      </c>
      <c r="H72" s="891">
        <v>28630</v>
      </c>
      <c r="I72" s="892">
        <v>0.13400000000000001</v>
      </c>
      <c r="J72" s="892"/>
    </row>
    <row r="73" spans="2:10">
      <c r="B73" s="5" t="s">
        <v>128</v>
      </c>
      <c r="C73" s="770">
        <v>38600</v>
      </c>
      <c r="D73" s="771">
        <v>29270</v>
      </c>
      <c r="E73" s="772">
        <v>0.24199999999999999</v>
      </c>
      <c r="F73" s="772"/>
      <c r="G73" s="890">
        <v>36930</v>
      </c>
      <c r="H73" s="891">
        <v>31420</v>
      </c>
      <c r="I73" s="892">
        <v>0.14899999999999999</v>
      </c>
      <c r="J73" s="892"/>
    </row>
    <row r="74" spans="2:10">
      <c r="B74" s="5" t="s">
        <v>129</v>
      </c>
      <c r="C74" s="770">
        <v>21050</v>
      </c>
      <c r="D74" s="771">
        <v>24920</v>
      </c>
      <c r="E74" s="772">
        <v>-0.184</v>
      </c>
      <c r="F74" s="772"/>
      <c r="G74" s="890">
        <v>25950</v>
      </c>
      <c r="H74" s="891">
        <v>24980</v>
      </c>
      <c r="I74" s="892">
        <v>3.6999999999999998E-2</v>
      </c>
      <c r="J74" s="892"/>
    </row>
    <row r="75" spans="2:10">
      <c r="B75" s="5" t="s">
        <v>130</v>
      </c>
      <c r="C75" s="770" t="s">
        <v>40</v>
      </c>
      <c r="D75" s="771">
        <v>35000</v>
      </c>
      <c r="E75" s="772" t="s">
        <v>40</v>
      </c>
      <c r="F75" s="772"/>
      <c r="G75" s="890" t="s">
        <v>40</v>
      </c>
      <c r="H75" s="891">
        <v>35930</v>
      </c>
      <c r="I75" s="892" t="s">
        <v>40</v>
      </c>
      <c r="J75" s="892"/>
    </row>
    <row r="76" spans="2:10">
      <c r="B76" s="5"/>
    </row>
    <row r="77" spans="2:10" ht="13">
      <c r="B77" s="3" t="s">
        <v>124</v>
      </c>
      <c r="C77" s="767"/>
      <c r="D77" s="768"/>
      <c r="E77" s="769"/>
      <c r="F77" s="769"/>
      <c r="G77" s="887"/>
      <c r="H77" s="888"/>
      <c r="I77" s="889"/>
      <c r="J77" s="889"/>
    </row>
    <row r="78" spans="2:10">
      <c r="B78" s="5" t="s">
        <v>124</v>
      </c>
      <c r="C78" s="767">
        <v>74730</v>
      </c>
      <c r="D78" s="768">
        <v>33130</v>
      </c>
      <c r="E78" s="769">
        <v>0.55700000000000005</v>
      </c>
      <c r="F78" s="769"/>
      <c r="G78" s="887">
        <v>62770</v>
      </c>
      <c r="H78" s="888">
        <v>47530</v>
      </c>
      <c r="I78" s="889">
        <v>0.24299999999999999</v>
      </c>
      <c r="J78" s="889"/>
    </row>
    <row r="79" spans="2:10">
      <c r="B79" s="5"/>
    </row>
    <row r="80" spans="2:10" ht="13">
      <c r="B80" s="3" t="s">
        <v>133</v>
      </c>
      <c r="C80" s="776"/>
      <c r="D80" s="777"/>
      <c r="E80" s="778"/>
      <c r="F80" s="778"/>
      <c r="G80" s="896"/>
      <c r="H80" s="897"/>
      <c r="I80" s="898"/>
      <c r="J80" s="898"/>
    </row>
    <row r="81" spans="2:10">
      <c r="B81" s="5" t="s">
        <v>133</v>
      </c>
      <c r="C81" s="776">
        <v>28450</v>
      </c>
      <c r="D81" s="777">
        <v>32830</v>
      </c>
      <c r="E81" s="778">
        <v>-0.154</v>
      </c>
      <c r="F81" s="778"/>
      <c r="G81" s="896">
        <v>32020</v>
      </c>
      <c r="H81" s="897">
        <v>37020</v>
      </c>
      <c r="I81" s="898">
        <v>-0.156</v>
      </c>
      <c r="J81" s="898"/>
    </row>
    <row r="82" spans="2:10">
      <c r="B82" s="5"/>
    </row>
    <row r="83" spans="2:10" ht="13">
      <c r="B83" s="3" t="s">
        <v>131</v>
      </c>
      <c r="C83" s="773"/>
      <c r="D83" s="774"/>
      <c r="E83" s="775"/>
      <c r="F83" s="775"/>
      <c r="G83" s="893"/>
      <c r="H83" s="894"/>
      <c r="I83" s="895"/>
      <c r="J83" s="895"/>
    </row>
    <row r="84" spans="2:10" ht="14.5">
      <c r="B84" s="2806" t="s">
        <v>685</v>
      </c>
      <c r="C84" s="773">
        <v>50490</v>
      </c>
      <c r="D84" s="774">
        <v>45240</v>
      </c>
      <c r="E84" s="775">
        <v>0.104</v>
      </c>
      <c r="F84" s="775"/>
      <c r="G84" s="893">
        <v>49070</v>
      </c>
      <c r="H84" s="894">
        <v>47940</v>
      </c>
      <c r="I84" s="895">
        <v>2.3E-2</v>
      </c>
      <c r="J84" s="895"/>
    </row>
    <row r="85" spans="2:10" ht="14.5">
      <c r="B85" s="2806" t="s">
        <v>684</v>
      </c>
      <c r="C85" s="773">
        <v>55690</v>
      </c>
      <c r="D85" s="774">
        <v>33410</v>
      </c>
      <c r="E85" s="775">
        <v>0.4</v>
      </c>
      <c r="F85" s="775"/>
      <c r="G85" s="893">
        <v>50160</v>
      </c>
      <c r="H85" s="894">
        <v>38410</v>
      </c>
      <c r="I85" s="895">
        <v>0.23400000000000001</v>
      </c>
      <c r="J85" s="895"/>
    </row>
    <row r="86" spans="2:10">
      <c r="B86" s="5" t="s">
        <v>132</v>
      </c>
      <c r="C86" s="773" t="s">
        <v>40</v>
      </c>
      <c r="D86" s="774">
        <v>28680</v>
      </c>
      <c r="E86" s="775" t="s">
        <v>40</v>
      </c>
      <c r="F86" s="775"/>
      <c r="G86" s="893" t="s">
        <v>40</v>
      </c>
      <c r="H86" s="894">
        <v>30410</v>
      </c>
      <c r="I86" s="895" t="s">
        <v>40</v>
      </c>
      <c r="J86" s="895"/>
    </row>
    <row r="87" spans="2:10">
      <c r="B87" s="5"/>
    </row>
    <row r="88" spans="2:10" ht="13">
      <c r="B88" s="3" t="s">
        <v>134</v>
      </c>
      <c r="C88" s="779"/>
      <c r="D88" s="780"/>
      <c r="E88" s="781"/>
      <c r="F88" s="781"/>
      <c r="G88" s="899"/>
      <c r="H88" s="900"/>
      <c r="I88" s="901"/>
      <c r="J88" s="901"/>
    </row>
    <row r="89" spans="2:10">
      <c r="B89" s="5" t="s">
        <v>135</v>
      </c>
      <c r="C89" s="779">
        <v>53740</v>
      </c>
      <c r="D89" s="780">
        <v>49530</v>
      </c>
      <c r="E89" s="781">
        <v>7.8E-2</v>
      </c>
      <c r="F89" s="781"/>
      <c r="G89" s="899">
        <v>57040</v>
      </c>
      <c r="H89" s="900">
        <v>48690</v>
      </c>
      <c r="I89" s="901">
        <v>0.14599999999999999</v>
      </c>
      <c r="J89" s="901"/>
    </row>
    <row r="90" spans="2:10">
      <c r="B90" s="5" t="s">
        <v>136</v>
      </c>
      <c r="C90" s="779">
        <v>68130</v>
      </c>
      <c r="D90" s="780">
        <v>53830</v>
      </c>
      <c r="E90" s="781">
        <v>0.21</v>
      </c>
      <c r="F90" s="781"/>
      <c r="G90" s="899">
        <v>63840</v>
      </c>
      <c r="H90" s="900">
        <v>52710</v>
      </c>
      <c r="I90" s="901">
        <v>0.17399999999999999</v>
      </c>
      <c r="J90" s="901"/>
    </row>
    <row r="91" spans="2:10">
      <c r="B91" s="5" t="s">
        <v>137</v>
      </c>
      <c r="C91" s="779">
        <v>38920</v>
      </c>
      <c r="D91" s="780">
        <v>37450</v>
      </c>
      <c r="E91" s="781">
        <v>3.7999999999999999E-2</v>
      </c>
      <c r="F91" s="781"/>
      <c r="G91" s="899">
        <v>52000</v>
      </c>
      <c r="H91" s="900">
        <v>42660</v>
      </c>
      <c r="I91" s="901">
        <v>0.18</v>
      </c>
      <c r="J91" s="901"/>
    </row>
    <row r="92" spans="2:10">
      <c r="B92" s="5"/>
    </row>
    <row r="93" spans="2:10" ht="13">
      <c r="B93" s="3" t="s">
        <v>138</v>
      </c>
      <c r="C93" s="782"/>
      <c r="D93" s="783"/>
      <c r="E93" s="784"/>
      <c r="F93" s="784"/>
      <c r="G93" s="902"/>
      <c r="H93" s="903"/>
      <c r="I93" s="904"/>
      <c r="J93" s="904"/>
    </row>
    <row r="94" spans="2:10">
      <c r="B94" s="5" t="s">
        <v>138</v>
      </c>
      <c r="C94" s="782">
        <v>33840</v>
      </c>
      <c r="D94" s="783">
        <v>27130</v>
      </c>
      <c r="E94" s="784">
        <v>0.19800000000000001</v>
      </c>
      <c r="F94" s="784"/>
      <c r="G94" s="902">
        <v>32910</v>
      </c>
      <c r="H94" s="903">
        <v>29900</v>
      </c>
      <c r="I94" s="904">
        <v>9.1999999999999998E-2</v>
      </c>
      <c r="J94" s="904"/>
    </row>
    <row r="95" spans="2:10">
      <c r="B95" s="5"/>
    </row>
    <row r="96" spans="2:10" ht="13">
      <c r="B96" s="3" t="s">
        <v>139</v>
      </c>
      <c r="C96" s="785"/>
      <c r="D96" s="786"/>
      <c r="E96" s="787"/>
      <c r="F96" s="787"/>
      <c r="G96" s="905"/>
      <c r="H96" s="906"/>
      <c r="I96" s="907"/>
      <c r="J96" s="907"/>
    </row>
    <row r="97" spans="2:10">
      <c r="B97" s="5" t="s">
        <v>140</v>
      </c>
      <c r="C97" s="785">
        <v>25560</v>
      </c>
      <c r="D97" s="786">
        <v>21440</v>
      </c>
      <c r="E97" s="787">
        <v>0.161</v>
      </c>
      <c r="F97" s="787"/>
      <c r="G97" s="905">
        <v>29910</v>
      </c>
      <c r="H97" s="906">
        <v>26740</v>
      </c>
      <c r="I97" s="907">
        <v>0.106</v>
      </c>
      <c r="J97" s="907"/>
    </row>
    <row r="98" spans="2:10">
      <c r="B98" s="5" t="s">
        <v>141</v>
      </c>
      <c r="C98" s="785">
        <v>33250</v>
      </c>
      <c r="D98" s="786">
        <v>26000</v>
      </c>
      <c r="E98" s="787">
        <v>0.218</v>
      </c>
      <c r="F98" s="787"/>
      <c r="G98" s="905">
        <v>35660</v>
      </c>
      <c r="H98" s="906">
        <v>29960</v>
      </c>
      <c r="I98" s="907">
        <v>0.16</v>
      </c>
      <c r="J98" s="907"/>
    </row>
    <row r="99" spans="2:10">
      <c r="B99" s="5"/>
    </row>
    <row r="100" spans="2:10" ht="13">
      <c r="B100" s="3" t="s">
        <v>142</v>
      </c>
      <c r="C100" s="788"/>
      <c r="D100" s="789"/>
      <c r="E100" s="790"/>
      <c r="F100" s="790"/>
      <c r="G100" s="908"/>
      <c r="H100" s="909"/>
      <c r="I100" s="910"/>
      <c r="J100" s="910"/>
    </row>
    <row r="101" spans="2:10">
      <c r="B101" s="5" t="s">
        <v>143</v>
      </c>
      <c r="C101" s="788">
        <v>59120</v>
      </c>
      <c r="D101" s="789">
        <v>59180</v>
      </c>
      <c r="E101" s="790">
        <v>-1E-3</v>
      </c>
      <c r="F101" s="790"/>
      <c r="G101" s="908">
        <v>57090</v>
      </c>
      <c r="H101" s="909">
        <v>56100</v>
      </c>
      <c r="I101" s="910">
        <v>1.7000000000000001E-2</v>
      </c>
      <c r="J101" s="910"/>
    </row>
    <row r="102" spans="2:10">
      <c r="B102" s="5" t="s">
        <v>144</v>
      </c>
      <c r="C102" s="788" t="s">
        <v>40</v>
      </c>
      <c r="D102" s="789">
        <v>44560</v>
      </c>
      <c r="E102" s="790" t="s">
        <v>40</v>
      </c>
      <c r="F102" s="790"/>
      <c r="G102" s="908" t="s">
        <v>40</v>
      </c>
      <c r="H102" s="909">
        <v>55320</v>
      </c>
      <c r="I102" s="910" t="s">
        <v>40</v>
      </c>
      <c r="J102" s="910"/>
    </row>
    <row r="103" spans="2:10">
      <c r="B103" s="5" t="s">
        <v>145</v>
      </c>
      <c r="C103" s="788">
        <v>48580</v>
      </c>
      <c r="D103" s="789">
        <v>44190</v>
      </c>
      <c r="E103" s="790">
        <v>0.09</v>
      </c>
      <c r="F103" s="790"/>
      <c r="G103" s="908">
        <v>49370</v>
      </c>
      <c r="H103" s="909">
        <v>46530</v>
      </c>
      <c r="I103" s="910">
        <v>5.7000000000000002E-2</v>
      </c>
      <c r="J103" s="910"/>
    </row>
    <row r="104" spans="2:10">
      <c r="B104" s="5" t="s">
        <v>146</v>
      </c>
      <c r="C104" s="788" t="s">
        <v>40</v>
      </c>
      <c r="D104" s="789" t="s">
        <v>40</v>
      </c>
      <c r="E104" s="790" t="s">
        <v>40</v>
      </c>
      <c r="F104" s="790"/>
      <c r="G104" s="908" t="s">
        <v>40</v>
      </c>
      <c r="H104" s="909" t="s">
        <v>40</v>
      </c>
      <c r="I104" s="910" t="s">
        <v>40</v>
      </c>
      <c r="J104" s="910"/>
    </row>
    <row r="105" spans="2:10">
      <c r="B105" s="5" t="s">
        <v>147</v>
      </c>
      <c r="C105" s="788" t="s">
        <v>443</v>
      </c>
      <c r="D105" s="789" t="s">
        <v>40</v>
      </c>
      <c r="E105" s="790" t="s">
        <v>40</v>
      </c>
      <c r="F105" s="790"/>
      <c r="G105" s="908" t="s">
        <v>443</v>
      </c>
      <c r="H105" s="909" t="s">
        <v>40</v>
      </c>
      <c r="I105" s="910" t="s">
        <v>40</v>
      </c>
      <c r="J105" s="910"/>
    </row>
    <row r="106" spans="2:10">
      <c r="B106" s="5"/>
    </row>
    <row r="107" spans="2:10" ht="13">
      <c r="B107" s="3" t="s">
        <v>148</v>
      </c>
      <c r="C107" s="791"/>
      <c r="D107" s="792"/>
      <c r="E107" s="793"/>
      <c r="F107" s="793"/>
      <c r="G107" s="911"/>
      <c r="H107" s="912"/>
      <c r="I107" s="913"/>
      <c r="J107" s="913"/>
    </row>
    <row r="108" spans="2:10">
      <c r="B108" s="5" t="s">
        <v>149</v>
      </c>
      <c r="C108" s="791">
        <v>27370</v>
      </c>
      <c r="D108" s="792">
        <v>25630</v>
      </c>
      <c r="E108" s="793">
        <v>6.4000000000000001E-2</v>
      </c>
      <c r="F108" s="793"/>
      <c r="G108" s="911">
        <v>29030</v>
      </c>
      <c r="H108" s="912">
        <v>28170</v>
      </c>
      <c r="I108" s="913">
        <v>2.9000000000000001E-2</v>
      </c>
      <c r="J108" s="913"/>
    </row>
    <row r="109" spans="2:10">
      <c r="B109" s="5"/>
    </row>
    <row r="110" spans="2:10" ht="13">
      <c r="B110" s="3" t="s">
        <v>150</v>
      </c>
      <c r="C110" s="794"/>
      <c r="D110" s="795"/>
      <c r="E110" s="796"/>
      <c r="F110" s="796"/>
      <c r="G110" s="914"/>
      <c r="H110" s="915"/>
      <c r="I110" s="916"/>
      <c r="J110" s="916"/>
    </row>
    <row r="111" spans="2:10">
      <c r="B111" s="5" t="s">
        <v>151</v>
      </c>
      <c r="C111" s="794">
        <v>43820</v>
      </c>
      <c r="D111" s="795">
        <v>37310</v>
      </c>
      <c r="E111" s="796">
        <v>0.14899999999999999</v>
      </c>
      <c r="F111" s="796"/>
      <c r="G111" s="914">
        <v>45030</v>
      </c>
      <c r="H111" s="915">
        <v>41980</v>
      </c>
      <c r="I111" s="916">
        <v>6.8000000000000005E-2</v>
      </c>
      <c r="J111" s="916"/>
    </row>
    <row r="112" spans="2:10">
      <c r="B112" s="5" t="s">
        <v>152</v>
      </c>
      <c r="C112" s="794">
        <v>20650</v>
      </c>
      <c r="D112" s="795">
        <v>22710</v>
      </c>
      <c r="E112" s="796">
        <v>-0.1</v>
      </c>
      <c r="F112" s="796"/>
      <c r="G112" s="914">
        <v>26880</v>
      </c>
      <c r="H112" s="915">
        <v>27540</v>
      </c>
      <c r="I112" s="916">
        <v>-2.5000000000000001E-2</v>
      </c>
      <c r="J112" s="916"/>
    </row>
    <row r="113" spans="2:10">
      <c r="B113" s="5" t="s">
        <v>790</v>
      </c>
      <c r="C113" s="794">
        <v>20100</v>
      </c>
      <c r="D113" s="795">
        <v>20100</v>
      </c>
      <c r="E113" s="796">
        <v>0</v>
      </c>
      <c r="F113" s="796"/>
      <c r="G113" s="914">
        <v>23140</v>
      </c>
      <c r="H113" s="915">
        <v>22780</v>
      </c>
      <c r="I113" s="916">
        <v>1.6E-2</v>
      </c>
      <c r="J113" s="916"/>
    </row>
    <row r="114" spans="2:10">
      <c r="B114" s="5" t="s">
        <v>153</v>
      </c>
      <c r="C114" s="794">
        <v>21530</v>
      </c>
      <c r="D114" s="795">
        <v>21760</v>
      </c>
      <c r="E114" s="796">
        <v>-1.0999999999999999E-2</v>
      </c>
      <c r="F114" s="796"/>
      <c r="G114" s="914">
        <v>22980</v>
      </c>
      <c r="H114" s="915">
        <v>25970</v>
      </c>
      <c r="I114" s="916">
        <v>-0.13</v>
      </c>
      <c r="J114" s="916"/>
    </row>
    <row r="115" spans="2:10">
      <c r="B115" s="5" t="s">
        <v>789</v>
      </c>
      <c r="C115" s="794">
        <v>31650</v>
      </c>
      <c r="D115" s="795">
        <v>27380</v>
      </c>
      <c r="E115" s="796">
        <v>0.13500000000000001</v>
      </c>
      <c r="F115" s="796"/>
      <c r="G115" s="914">
        <v>30990</v>
      </c>
      <c r="H115" s="915">
        <v>28720</v>
      </c>
      <c r="I115" s="916">
        <v>7.2999999999999995E-2</v>
      </c>
      <c r="J115" s="916"/>
    </row>
    <row r="116" spans="2:10">
      <c r="B116" s="5" t="s">
        <v>154</v>
      </c>
      <c r="C116" s="794">
        <v>19930</v>
      </c>
      <c r="D116" s="795">
        <v>19930</v>
      </c>
      <c r="E116" s="796">
        <v>0</v>
      </c>
      <c r="F116" s="796"/>
      <c r="G116" s="914">
        <v>20320</v>
      </c>
      <c r="H116" s="915">
        <v>21370</v>
      </c>
      <c r="I116" s="916">
        <v>-5.1999999999999998E-2</v>
      </c>
      <c r="J116" s="916"/>
    </row>
    <row r="117" spans="2:10">
      <c r="B117" s="5"/>
    </row>
    <row r="118" spans="2:10" ht="13">
      <c r="B118" s="3" t="s">
        <v>155</v>
      </c>
      <c r="C118" s="797"/>
      <c r="D118" s="798"/>
      <c r="E118" s="799"/>
      <c r="F118" s="799"/>
      <c r="G118" s="917"/>
      <c r="H118" s="918"/>
      <c r="I118" s="919"/>
      <c r="J118" s="919"/>
    </row>
    <row r="119" spans="2:10">
      <c r="B119" s="5" t="s">
        <v>155</v>
      </c>
      <c r="C119" s="797">
        <v>20570</v>
      </c>
      <c r="D119" s="798">
        <v>30150</v>
      </c>
      <c r="E119" s="799">
        <v>-0.46600000000000003</v>
      </c>
      <c r="F119" s="799"/>
      <c r="G119" s="917">
        <v>22940</v>
      </c>
      <c r="H119" s="918">
        <v>31690</v>
      </c>
      <c r="I119" s="919">
        <v>-0.38100000000000001</v>
      </c>
      <c r="J119" s="919"/>
    </row>
    <row r="120" spans="2:10">
      <c r="B120" s="5"/>
    </row>
    <row r="121" spans="2:10" ht="13">
      <c r="B121" s="3" t="s">
        <v>156</v>
      </c>
      <c r="C121" s="800"/>
      <c r="D121" s="801"/>
      <c r="E121" s="802"/>
      <c r="F121" s="802"/>
      <c r="G121" s="920"/>
      <c r="H121" s="921"/>
      <c r="I121" s="922"/>
      <c r="J121" s="922"/>
    </row>
    <row r="122" spans="2:10">
      <c r="B122" s="5" t="s">
        <v>156</v>
      </c>
      <c r="C122" s="800">
        <v>37560</v>
      </c>
      <c r="D122" s="801">
        <v>36740</v>
      </c>
      <c r="E122" s="802">
        <v>2.1999999999999999E-2</v>
      </c>
      <c r="F122" s="802"/>
      <c r="G122" s="920">
        <v>40470</v>
      </c>
      <c r="H122" s="921">
        <v>36870</v>
      </c>
      <c r="I122" s="922">
        <v>8.8999999999999996E-2</v>
      </c>
      <c r="J122" s="922"/>
    </row>
    <row r="123" spans="2:10">
      <c r="B123" s="5"/>
    </row>
    <row r="124" spans="2:10" ht="13">
      <c r="B124" s="3" t="s">
        <v>157</v>
      </c>
      <c r="C124" s="803"/>
      <c r="D124" s="804"/>
      <c r="E124" s="805"/>
      <c r="F124" s="805"/>
      <c r="G124" s="923"/>
      <c r="H124" s="924"/>
      <c r="I124" s="925"/>
      <c r="J124" s="925"/>
    </row>
    <row r="125" spans="2:10">
      <c r="B125" s="5" t="s">
        <v>157</v>
      </c>
      <c r="C125" s="803" t="s">
        <v>443</v>
      </c>
      <c r="D125" s="804">
        <v>33800</v>
      </c>
      <c r="E125" s="805" t="s">
        <v>443</v>
      </c>
      <c r="F125" s="805"/>
      <c r="G125" s="923" t="s">
        <v>443</v>
      </c>
      <c r="H125" s="924">
        <v>34230</v>
      </c>
      <c r="I125" s="925" t="s">
        <v>443</v>
      </c>
      <c r="J125" s="925"/>
    </row>
    <row r="126" spans="2:10">
      <c r="B126" s="5"/>
    </row>
    <row r="127" spans="2:10" ht="13">
      <c r="B127" s="3" t="s">
        <v>158</v>
      </c>
      <c r="C127" s="806"/>
      <c r="D127" s="807"/>
      <c r="E127" s="808"/>
      <c r="F127" s="808"/>
      <c r="G127" s="926"/>
      <c r="H127" s="927"/>
      <c r="I127" s="928"/>
      <c r="J127" s="928"/>
    </row>
    <row r="128" spans="2:10">
      <c r="B128" s="5" t="s">
        <v>158</v>
      </c>
      <c r="C128" s="806">
        <v>51360</v>
      </c>
      <c r="D128" s="807">
        <v>32010</v>
      </c>
      <c r="E128" s="808">
        <v>0.377</v>
      </c>
      <c r="F128" s="808"/>
      <c r="G128" s="926">
        <v>51530</v>
      </c>
      <c r="H128" s="927">
        <v>38620</v>
      </c>
      <c r="I128" s="928">
        <v>0.251</v>
      </c>
      <c r="J128" s="928"/>
    </row>
    <row r="129" spans="2:10">
      <c r="B129" s="5"/>
    </row>
    <row r="130" spans="2:10" ht="13">
      <c r="B130" s="3" t="s">
        <v>159</v>
      </c>
      <c r="C130" s="809"/>
      <c r="D130" s="810"/>
      <c r="E130" s="811"/>
      <c r="F130" s="811"/>
      <c r="G130" s="929"/>
      <c r="H130" s="930"/>
      <c r="I130" s="931"/>
      <c r="J130" s="931"/>
    </row>
    <row r="131" spans="2:10">
      <c r="B131" s="5" t="s">
        <v>159</v>
      </c>
      <c r="C131" s="809">
        <v>61030</v>
      </c>
      <c r="D131" s="810">
        <v>46920</v>
      </c>
      <c r="E131" s="811">
        <v>0.23100000000000001</v>
      </c>
      <c r="F131" s="811"/>
      <c r="G131" s="929">
        <v>62750</v>
      </c>
      <c r="H131" s="930">
        <v>50320</v>
      </c>
      <c r="I131" s="931">
        <v>0.19800000000000001</v>
      </c>
      <c r="J131" s="931"/>
    </row>
    <row r="132" spans="2:10">
      <c r="B132" s="5"/>
    </row>
    <row r="133" spans="2:10" ht="13">
      <c r="B133" s="3" t="s">
        <v>161</v>
      </c>
      <c r="C133" s="815"/>
      <c r="D133" s="816"/>
      <c r="E133" s="817"/>
      <c r="F133" s="817"/>
      <c r="G133" s="935"/>
      <c r="H133" s="936"/>
      <c r="I133" s="937"/>
      <c r="J133" s="937"/>
    </row>
    <row r="134" spans="2:10">
      <c r="B134" s="5" t="s">
        <v>161</v>
      </c>
      <c r="C134" s="815">
        <v>63920</v>
      </c>
      <c r="D134" s="816">
        <v>55430</v>
      </c>
      <c r="E134" s="817">
        <v>0.13300000000000001</v>
      </c>
      <c r="F134" s="817"/>
      <c r="G134" s="935">
        <v>63910</v>
      </c>
      <c r="H134" s="936">
        <v>58740</v>
      </c>
      <c r="I134" s="937">
        <v>8.1000000000000003E-2</v>
      </c>
      <c r="J134" s="937"/>
    </row>
    <row r="135" spans="2:10">
      <c r="B135" s="5"/>
    </row>
    <row r="136" spans="2:10" ht="13">
      <c r="B136" s="3" t="s">
        <v>160</v>
      </c>
      <c r="C136" s="812"/>
      <c r="D136" s="813"/>
      <c r="E136" s="814"/>
      <c r="F136" s="814"/>
      <c r="G136" s="932"/>
      <c r="H136" s="933"/>
      <c r="I136" s="934"/>
      <c r="J136" s="934"/>
    </row>
    <row r="137" spans="2:10">
      <c r="B137" s="5" t="s">
        <v>160</v>
      </c>
      <c r="C137" s="812" t="s">
        <v>40</v>
      </c>
      <c r="D137" s="813">
        <v>33280</v>
      </c>
      <c r="E137" s="814" t="s">
        <v>40</v>
      </c>
      <c r="F137" s="814"/>
      <c r="G137" s="932" t="s">
        <v>40</v>
      </c>
      <c r="H137" s="933">
        <v>37290</v>
      </c>
      <c r="I137" s="934" t="s">
        <v>40</v>
      </c>
      <c r="J137" s="934"/>
    </row>
    <row r="138" spans="2:10">
      <c r="B138" s="5"/>
    </row>
    <row r="139" spans="2:10" ht="13">
      <c r="B139" s="3" t="s">
        <v>162</v>
      </c>
      <c r="C139" s="818"/>
      <c r="D139" s="819"/>
      <c r="E139" s="820"/>
      <c r="F139" s="820"/>
      <c r="G139" s="938"/>
      <c r="H139" s="939"/>
      <c r="I139" s="940"/>
      <c r="J139" s="940"/>
    </row>
    <row r="140" spans="2:10">
      <c r="B140" s="5" t="s">
        <v>163</v>
      </c>
      <c r="C140" s="818" t="s">
        <v>40</v>
      </c>
      <c r="D140" s="819">
        <v>65170</v>
      </c>
      <c r="E140" s="820" t="s">
        <v>40</v>
      </c>
      <c r="F140" s="820"/>
      <c r="G140" s="938" t="s">
        <v>40</v>
      </c>
      <c r="H140" s="939">
        <v>64770</v>
      </c>
      <c r="I140" s="940" t="s">
        <v>40</v>
      </c>
      <c r="J140" s="940"/>
    </row>
    <row r="141" spans="2:10">
      <c r="B141" s="5"/>
    </row>
    <row r="142" spans="2:10" ht="13">
      <c r="B142" s="3" t="s">
        <v>164</v>
      </c>
      <c r="C142" s="821"/>
      <c r="D142" s="822"/>
      <c r="E142" s="823"/>
      <c r="F142" s="823"/>
      <c r="G142" s="941"/>
      <c r="H142" s="942"/>
      <c r="I142" s="943"/>
      <c r="J142" s="943"/>
    </row>
    <row r="143" spans="2:10">
      <c r="B143" s="5" t="s">
        <v>165</v>
      </c>
      <c r="C143" s="821">
        <v>46600</v>
      </c>
      <c r="D143" s="822">
        <v>44660</v>
      </c>
      <c r="E143" s="823">
        <v>4.2000000000000003E-2</v>
      </c>
      <c r="F143" s="823"/>
      <c r="G143" s="941">
        <v>45540</v>
      </c>
      <c r="H143" s="942">
        <v>44830</v>
      </c>
      <c r="I143" s="943">
        <v>1.6E-2</v>
      </c>
      <c r="J143" s="943"/>
    </row>
    <row r="144" spans="2:10">
      <c r="B144" s="5" t="s">
        <v>166</v>
      </c>
      <c r="C144" s="821" t="s">
        <v>40</v>
      </c>
      <c r="D144" s="822">
        <v>29190</v>
      </c>
      <c r="E144" s="823" t="s">
        <v>40</v>
      </c>
      <c r="F144" s="823"/>
      <c r="G144" s="941" t="s">
        <v>40</v>
      </c>
      <c r="H144" s="942">
        <v>30580</v>
      </c>
      <c r="I144" s="943" t="s">
        <v>40</v>
      </c>
      <c r="J144" s="943"/>
    </row>
    <row r="145" spans="2:10">
      <c r="B145" s="5" t="s">
        <v>167</v>
      </c>
      <c r="C145" s="821">
        <v>34150</v>
      </c>
      <c r="D145" s="822">
        <v>26570</v>
      </c>
      <c r="E145" s="823">
        <v>0.222</v>
      </c>
      <c r="F145" s="823"/>
      <c r="G145" s="941">
        <v>37550</v>
      </c>
      <c r="H145" s="942">
        <v>34850</v>
      </c>
      <c r="I145" s="943">
        <v>7.1999999999999995E-2</v>
      </c>
      <c r="J145" s="943"/>
    </row>
    <row r="146" spans="2:10">
      <c r="B146" s="5" t="s">
        <v>168</v>
      </c>
      <c r="C146" s="821">
        <v>22230</v>
      </c>
      <c r="D146" s="822">
        <v>22230</v>
      </c>
      <c r="E146" s="823">
        <v>0</v>
      </c>
      <c r="F146" s="823"/>
      <c r="G146" s="941">
        <v>24540</v>
      </c>
      <c r="H146" s="942">
        <v>27440</v>
      </c>
      <c r="I146" s="943">
        <v>-0.11799999999999999</v>
      </c>
      <c r="J146" s="943"/>
    </row>
    <row r="147" spans="2:10">
      <c r="B147" s="5" t="s">
        <v>169</v>
      </c>
      <c r="C147" s="821">
        <v>75940</v>
      </c>
      <c r="D147" s="822">
        <v>46600</v>
      </c>
      <c r="E147" s="823">
        <v>0.38600000000000001</v>
      </c>
      <c r="F147" s="823"/>
      <c r="G147" s="941">
        <v>67600</v>
      </c>
      <c r="H147" s="942">
        <v>48340</v>
      </c>
      <c r="I147" s="943">
        <v>0.28499999999999998</v>
      </c>
      <c r="J147" s="943"/>
    </row>
    <row r="148" spans="2:10">
      <c r="B148" s="5" t="s">
        <v>170</v>
      </c>
      <c r="C148" s="821">
        <v>42570</v>
      </c>
      <c r="D148" s="822">
        <v>35110</v>
      </c>
      <c r="E148" s="823">
        <v>0.17499999999999999</v>
      </c>
      <c r="F148" s="823"/>
      <c r="G148" s="941">
        <v>39060</v>
      </c>
      <c r="H148" s="942">
        <v>36200</v>
      </c>
      <c r="I148" s="943">
        <v>7.2999999999999995E-2</v>
      </c>
      <c r="J148" s="943"/>
    </row>
    <row r="149" spans="2:10">
      <c r="B149" s="5" t="s">
        <v>171</v>
      </c>
      <c r="C149" s="821">
        <v>30160</v>
      </c>
      <c r="D149" s="822">
        <v>28120</v>
      </c>
      <c r="E149" s="823">
        <v>6.8000000000000005E-2</v>
      </c>
      <c r="F149" s="823"/>
      <c r="G149" s="941">
        <v>31050</v>
      </c>
      <c r="H149" s="942">
        <v>30650</v>
      </c>
      <c r="I149" s="943">
        <v>1.2999999999999999E-2</v>
      </c>
      <c r="J149" s="943"/>
    </row>
    <row r="150" spans="2:10">
      <c r="B150" s="5" t="s">
        <v>172</v>
      </c>
      <c r="C150" s="821">
        <v>31410</v>
      </c>
      <c r="D150" s="822">
        <v>33620</v>
      </c>
      <c r="E150" s="823">
        <v>-7.0999999999999994E-2</v>
      </c>
      <c r="F150" s="823"/>
      <c r="G150" s="941">
        <v>34820</v>
      </c>
      <c r="H150" s="942">
        <v>36120</v>
      </c>
      <c r="I150" s="943">
        <v>-3.6999999999999998E-2</v>
      </c>
      <c r="J150" s="943"/>
    </row>
    <row r="151" spans="2:10">
      <c r="B151" s="5" t="s">
        <v>173</v>
      </c>
      <c r="C151" s="821" t="s">
        <v>443</v>
      </c>
      <c r="D151" s="822">
        <v>35110</v>
      </c>
      <c r="E151" s="823" t="s">
        <v>443</v>
      </c>
      <c r="F151" s="823"/>
      <c r="G151" s="941" t="s">
        <v>443</v>
      </c>
      <c r="H151" s="942">
        <v>37350</v>
      </c>
      <c r="I151" s="943" t="s">
        <v>443</v>
      </c>
      <c r="J151" s="943"/>
    </row>
    <row r="152" spans="2:10">
      <c r="B152" s="5" t="s">
        <v>174</v>
      </c>
      <c r="C152" s="821">
        <v>30080</v>
      </c>
      <c r="D152" s="822">
        <v>30080</v>
      </c>
      <c r="E152" s="823">
        <v>0</v>
      </c>
      <c r="F152" s="823"/>
      <c r="G152" s="941">
        <v>32100</v>
      </c>
      <c r="H152" s="942">
        <v>30970</v>
      </c>
      <c r="I152" s="943">
        <v>3.5000000000000003E-2</v>
      </c>
      <c r="J152" s="943"/>
    </row>
    <row r="153" spans="2:10">
      <c r="B153" s="5" t="s">
        <v>175</v>
      </c>
      <c r="C153" s="821" t="s">
        <v>40</v>
      </c>
      <c r="D153" s="822">
        <v>46600</v>
      </c>
      <c r="E153" s="823" t="s">
        <v>40</v>
      </c>
      <c r="F153" s="823"/>
      <c r="G153" s="941" t="s">
        <v>40</v>
      </c>
      <c r="H153" s="942">
        <v>49450</v>
      </c>
      <c r="I153" s="943" t="s">
        <v>40</v>
      </c>
      <c r="J153" s="943"/>
    </row>
    <row r="154" spans="2:10">
      <c r="B154" s="5" t="s">
        <v>176</v>
      </c>
      <c r="C154" s="821">
        <v>20070</v>
      </c>
      <c r="D154" s="822">
        <v>22820</v>
      </c>
      <c r="E154" s="823">
        <v>-0.13700000000000001</v>
      </c>
      <c r="F154" s="823"/>
      <c r="G154" s="941">
        <v>24900</v>
      </c>
      <c r="H154" s="942">
        <v>25950</v>
      </c>
      <c r="I154" s="943">
        <v>-4.2000000000000003E-2</v>
      </c>
      <c r="J154" s="943"/>
    </row>
    <row r="155" spans="2:10">
      <c r="B155" s="5" t="s">
        <v>177</v>
      </c>
      <c r="C155" s="821" t="s">
        <v>40</v>
      </c>
      <c r="D155" s="822" t="s">
        <v>40</v>
      </c>
      <c r="E155" s="823" t="s">
        <v>40</v>
      </c>
      <c r="F155" s="823"/>
      <c r="G155" s="941" t="s">
        <v>40</v>
      </c>
      <c r="H155" s="942" t="s">
        <v>40</v>
      </c>
      <c r="I155" s="943" t="s">
        <v>40</v>
      </c>
      <c r="J155" s="943"/>
    </row>
    <row r="156" spans="2:10">
      <c r="B156" s="5" t="s">
        <v>178</v>
      </c>
      <c r="C156" s="821">
        <v>45210</v>
      </c>
      <c r="D156" s="822">
        <v>28120</v>
      </c>
      <c r="E156" s="823">
        <v>0.378</v>
      </c>
      <c r="F156" s="823"/>
      <c r="G156" s="941">
        <v>41100</v>
      </c>
      <c r="H156" s="942">
        <v>30450</v>
      </c>
      <c r="I156" s="943">
        <v>0.25900000000000001</v>
      </c>
      <c r="J156" s="943"/>
    </row>
    <row r="157" spans="2:10">
      <c r="B157" s="5" t="s">
        <v>179</v>
      </c>
      <c r="C157" s="821" t="s">
        <v>443</v>
      </c>
      <c r="D157" s="822">
        <v>46600</v>
      </c>
      <c r="E157" s="823" t="s">
        <v>443</v>
      </c>
      <c r="F157" s="823"/>
      <c r="G157" s="941" t="s">
        <v>443</v>
      </c>
      <c r="H157" s="942">
        <v>52660</v>
      </c>
      <c r="I157" s="943" t="s">
        <v>443</v>
      </c>
      <c r="J157" s="943"/>
    </row>
    <row r="158" spans="2:10">
      <c r="B158" s="5" t="s">
        <v>180</v>
      </c>
      <c r="C158" s="821">
        <v>33650</v>
      </c>
      <c r="D158" s="822">
        <v>25870</v>
      </c>
      <c r="E158" s="823">
        <v>0.23100000000000001</v>
      </c>
      <c r="F158" s="823"/>
      <c r="G158" s="941">
        <v>35360</v>
      </c>
      <c r="H158" s="942">
        <v>29270</v>
      </c>
      <c r="I158" s="943">
        <v>0.17199999999999999</v>
      </c>
      <c r="J158" s="943"/>
    </row>
    <row r="159" spans="2:10">
      <c r="B159" s="5" t="s">
        <v>181</v>
      </c>
      <c r="C159" s="821">
        <v>24110</v>
      </c>
      <c r="D159" s="822">
        <v>25130</v>
      </c>
      <c r="E159" s="823">
        <v>-4.2000000000000003E-2</v>
      </c>
      <c r="F159" s="823"/>
      <c r="G159" s="941">
        <v>25970</v>
      </c>
      <c r="H159" s="942">
        <v>27500</v>
      </c>
      <c r="I159" s="943">
        <v>-5.8999999999999997E-2</v>
      </c>
      <c r="J159" s="943"/>
    </row>
    <row r="160" spans="2:10">
      <c r="B160" s="5" t="s">
        <v>182</v>
      </c>
      <c r="C160" s="821">
        <v>21150</v>
      </c>
      <c r="D160" s="822">
        <v>26160</v>
      </c>
      <c r="E160" s="823">
        <v>-0.23699999999999999</v>
      </c>
      <c r="F160" s="823"/>
      <c r="G160" s="941">
        <v>25260</v>
      </c>
      <c r="H160" s="942">
        <v>28440</v>
      </c>
      <c r="I160" s="943">
        <v>-0.126</v>
      </c>
      <c r="J160" s="943"/>
    </row>
    <row r="161" spans="2:10">
      <c r="B161" s="5" t="s">
        <v>183</v>
      </c>
      <c r="C161" s="821">
        <v>25200</v>
      </c>
      <c r="D161" s="822">
        <v>24910</v>
      </c>
      <c r="E161" s="823">
        <v>1.2E-2</v>
      </c>
      <c r="F161" s="823"/>
      <c r="G161" s="941">
        <v>28850</v>
      </c>
      <c r="H161" s="942">
        <v>27060</v>
      </c>
      <c r="I161" s="943">
        <v>6.2E-2</v>
      </c>
      <c r="J161" s="943"/>
    </row>
    <row r="162" spans="2:10">
      <c r="B162" s="5" t="s">
        <v>184</v>
      </c>
      <c r="C162" s="821">
        <v>42570</v>
      </c>
      <c r="D162" s="822">
        <v>35110</v>
      </c>
      <c r="E162" s="823">
        <v>0.17499999999999999</v>
      </c>
      <c r="F162" s="823"/>
      <c r="G162" s="941">
        <v>45030</v>
      </c>
      <c r="H162" s="942">
        <v>39990</v>
      </c>
      <c r="I162" s="943">
        <v>0.112</v>
      </c>
      <c r="J162" s="943"/>
    </row>
    <row r="163" spans="2:10">
      <c r="B163" s="5"/>
    </row>
    <row r="164" spans="2:10" ht="13">
      <c r="B164" s="3" t="s">
        <v>185</v>
      </c>
      <c r="C164" s="824"/>
      <c r="D164" s="825"/>
      <c r="E164" s="826"/>
      <c r="F164" s="826"/>
      <c r="G164" s="944"/>
      <c r="H164" s="945"/>
      <c r="I164" s="946"/>
      <c r="J164" s="946"/>
    </row>
    <row r="165" spans="2:10">
      <c r="B165" s="5" t="s">
        <v>186</v>
      </c>
      <c r="C165" s="824">
        <v>41400</v>
      </c>
      <c r="D165" s="825">
        <v>53370</v>
      </c>
      <c r="E165" s="826">
        <v>-0.28899999999999998</v>
      </c>
      <c r="F165" s="826"/>
      <c r="G165" s="944">
        <v>47040</v>
      </c>
      <c r="H165" s="945">
        <v>49670</v>
      </c>
      <c r="I165" s="946">
        <v>-5.6000000000000001E-2</v>
      </c>
      <c r="J165" s="946"/>
    </row>
    <row r="166" spans="2:10">
      <c r="B166" s="5" t="s">
        <v>187</v>
      </c>
      <c r="C166" s="824">
        <v>21590</v>
      </c>
      <c r="D166" s="825">
        <v>21590</v>
      </c>
      <c r="E166" s="826">
        <v>0</v>
      </c>
      <c r="F166" s="826"/>
      <c r="G166" s="944">
        <v>23480</v>
      </c>
      <c r="H166" s="945">
        <v>22420</v>
      </c>
      <c r="I166" s="946">
        <v>4.4999999999999998E-2</v>
      </c>
      <c r="J166" s="946"/>
    </row>
    <row r="167" spans="2:10">
      <c r="B167" s="5" t="s">
        <v>188</v>
      </c>
      <c r="C167" s="824">
        <v>26780</v>
      </c>
      <c r="D167" s="825">
        <v>26780</v>
      </c>
      <c r="E167" s="826">
        <v>0</v>
      </c>
      <c r="F167" s="826"/>
      <c r="G167" s="944">
        <v>28170</v>
      </c>
      <c r="H167" s="945">
        <v>26800</v>
      </c>
      <c r="I167" s="946">
        <v>4.9000000000000002E-2</v>
      </c>
      <c r="J167" s="946"/>
    </row>
    <row r="168" spans="2:10">
      <c r="B168" s="5" t="s">
        <v>189</v>
      </c>
      <c r="C168" s="824">
        <v>38850</v>
      </c>
      <c r="D168" s="825">
        <v>26350</v>
      </c>
      <c r="E168" s="826">
        <v>0.32200000000000001</v>
      </c>
      <c r="F168" s="826"/>
      <c r="G168" s="944">
        <v>40570</v>
      </c>
      <c r="H168" s="945">
        <v>29010</v>
      </c>
      <c r="I168" s="946">
        <v>0.28499999999999998</v>
      </c>
      <c r="J168" s="946"/>
    </row>
    <row r="169" spans="2:10">
      <c r="B169" s="5" t="s">
        <v>190</v>
      </c>
      <c r="C169" s="824">
        <v>35810</v>
      </c>
      <c r="D169" s="825">
        <v>24420</v>
      </c>
      <c r="E169" s="826">
        <v>0.318</v>
      </c>
      <c r="F169" s="826"/>
      <c r="G169" s="944">
        <v>35170</v>
      </c>
      <c r="H169" s="945">
        <v>26430</v>
      </c>
      <c r="I169" s="946">
        <v>0.248</v>
      </c>
      <c r="J169" s="946"/>
    </row>
    <row r="170" spans="2:10">
      <c r="B170" s="5"/>
    </row>
    <row r="171" spans="2:10" ht="13">
      <c r="B171" s="3" t="s">
        <v>191</v>
      </c>
      <c r="C171" s="827"/>
      <c r="D171" s="828"/>
      <c r="E171" s="829"/>
      <c r="F171" s="829"/>
      <c r="G171" s="947"/>
      <c r="H171" s="948"/>
      <c r="I171" s="949"/>
      <c r="J171" s="949"/>
    </row>
    <row r="172" spans="2:10">
      <c r="B172" s="5" t="s">
        <v>191</v>
      </c>
      <c r="C172" s="827">
        <v>19520</v>
      </c>
      <c r="D172" s="828">
        <v>22660</v>
      </c>
      <c r="E172" s="829">
        <v>-0.161</v>
      </c>
      <c r="F172" s="829"/>
      <c r="G172" s="947">
        <v>23340</v>
      </c>
      <c r="H172" s="948">
        <v>26800</v>
      </c>
      <c r="I172" s="949">
        <v>-0.14799999999999999</v>
      </c>
      <c r="J172" s="949"/>
    </row>
    <row r="173" spans="2:10">
      <c r="B173" s="5"/>
    </row>
    <row r="174" spans="2:10" ht="13">
      <c r="B174" s="3" t="s">
        <v>192</v>
      </c>
      <c r="C174" s="830"/>
      <c r="D174" s="831"/>
      <c r="E174" s="832"/>
      <c r="F174" s="832"/>
      <c r="G174" s="950"/>
      <c r="H174" s="951"/>
      <c r="I174" s="952"/>
      <c r="J174" s="952"/>
    </row>
    <row r="175" spans="2:10">
      <c r="B175" s="5" t="s">
        <v>192</v>
      </c>
      <c r="C175" s="830">
        <v>46040</v>
      </c>
      <c r="D175" s="831">
        <v>47120</v>
      </c>
      <c r="E175" s="832">
        <v>-2.3E-2</v>
      </c>
      <c r="F175" s="832"/>
      <c r="G175" s="950">
        <v>46760</v>
      </c>
      <c r="H175" s="951">
        <v>45670</v>
      </c>
      <c r="I175" s="952">
        <v>2.3E-2</v>
      </c>
      <c r="J175" s="952"/>
    </row>
    <row r="176" spans="2:10">
      <c r="B176" s="5"/>
    </row>
    <row r="177" spans="2:10" ht="13">
      <c r="B177" s="3" t="s">
        <v>193</v>
      </c>
      <c r="C177" s="833"/>
      <c r="D177" s="834"/>
      <c r="E177" s="835"/>
      <c r="F177" s="835"/>
      <c r="G177" s="953"/>
      <c r="H177" s="954"/>
      <c r="I177" s="955"/>
      <c r="J177" s="955"/>
    </row>
    <row r="178" spans="2:10">
      <c r="B178" s="5" t="s">
        <v>193</v>
      </c>
      <c r="C178" s="833" t="s">
        <v>443</v>
      </c>
      <c r="D178" s="834">
        <v>29030</v>
      </c>
      <c r="E178" s="835" t="s">
        <v>443</v>
      </c>
      <c r="F178" s="835"/>
      <c r="G178" s="953" t="s">
        <v>443</v>
      </c>
      <c r="H178" s="954">
        <v>37490</v>
      </c>
      <c r="I178" s="955" t="s">
        <v>443</v>
      </c>
      <c r="J178" s="955"/>
    </row>
    <row r="179" spans="2:10">
      <c r="B179" s="5"/>
    </row>
    <row r="180" spans="2:10" ht="13">
      <c r="B180" s="3" t="s">
        <v>194</v>
      </c>
      <c r="C180" s="836"/>
      <c r="D180" s="837"/>
      <c r="E180" s="838"/>
      <c r="F180" s="838"/>
      <c r="G180" s="956"/>
      <c r="H180" s="957"/>
      <c r="I180" s="958"/>
      <c r="J180" s="958"/>
    </row>
    <row r="181" spans="2:10">
      <c r="B181" s="5" t="s">
        <v>194</v>
      </c>
      <c r="C181" s="836" t="s">
        <v>443</v>
      </c>
      <c r="D181" s="837" t="s">
        <v>40</v>
      </c>
      <c r="E181" s="838" t="s">
        <v>40</v>
      </c>
      <c r="F181" s="838"/>
      <c r="G181" s="956" t="s">
        <v>443</v>
      </c>
      <c r="H181" s="957" t="s">
        <v>40</v>
      </c>
      <c r="I181" s="958" t="s">
        <v>40</v>
      </c>
      <c r="J181" s="958"/>
    </row>
    <row r="182" spans="2:10">
      <c r="B182" s="5"/>
    </row>
    <row r="183" spans="2:10" ht="13">
      <c r="B183" s="3" t="s">
        <v>195</v>
      </c>
      <c r="C183" s="839"/>
      <c r="D183" s="840"/>
      <c r="E183" s="841"/>
      <c r="F183" s="841"/>
      <c r="G183" s="959"/>
      <c r="H183" s="960"/>
      <c r="I183" s="961"/>
      <c r="J183" s="961"/>
    </row>
    <row r="184" spans="2:10">
      <c r="B184" s="5" t="s">
        <v>196</v>
      </c>
      <c r="C184" s="839">
        <v>61420</v>
      </c>
      <c r="D184" s="840">
        <v>50330</v>
      </c>
      <c r="E184" s="841">
        <v>0.18099999999999999</v>
      </c>
      <c r="F184" s="841"/>
      <c r="G184" s="959">
        <v>60390</v>
      </c>
      <c r="H184" s="960">
        <v>58160</v>
      </c>
      <c r="I184" s="961">
        <v>3.6999999999999998E-2</v>
      </c>
      <c r="J184" s="961"/>
    </row>
    <row r="185" spans="2:10">
      <c r="B185" s="5"/>
    </row>
    <row r="186" spans="2:10" ht="13">
      <c r="B186" s="3" t="s">
        <v>197</v>
      </c>
      <c r="C186" s="842"/>
      <c r="D186" s="843"/>
      <c r="E186" s="844"/>
      <c r="F186" s="844"/>
      <c r="G186" s="962"/>
      <c r="H186" s="963"/>
      <c r="I186" s="964"/>
      <c r="J186" s="964"/>
    </row>
    <row r="187" spans="2:10">
      <c r="B187" s="5" t="s">
        <v>198</v>
      </c>
      <c r="C187" s="842">
        <v>37410</v>
      </c>
      <c r="D187" s="843">
        <v>37410</v>
      </c>
      <c r="E187" s="844">
        <v>0</v>
      </c>
      <c r="F187" s="844"/>
      <c r="G187" s="962">
        <v>41060</v>
      </c>
      <c r="H187" s="963">
        <v>37910</v>
      </c>
      <c r="I187" s="964">
        <v>7.6999999999999999E-2</v>
      </c>
      <c r="J187" s="964"/>
    </row>
    <row r="188" spans="2:10">
      <c r="B188" s="5" t="s">
        <v>199</v>
      </c>
      <c r="C188" s="842" t="s">
        <v>40</v>
      </c>
      <c r="D188" s="843" t="s">
        <v>40</v>
      </c>
      <c r="E188" s="844" t="s">
        <v>40</v>
      </c>
      <c r="F188" s="844"/>
      <c r="G188" s="962" t="s">
        <v>40</v>
      </c>
      <c r="H188" s="963" t="s">
        <v>40</v>
      </c>
      <c r="I188" s="964" t="s">
        <v>40</v>
      </c>
      <c r="J188" s="964"/>
    </row>
    <row r="189" spans="2:10">
      <c r="B189" s="5"/>
    </row>
    <row r="190" spans="2:10" ht="13">
      <c r="B190" s="3" t="s">
        <v>200</v>
      </c>
      <c r="C190" s="845"/>
      <c r="D190" s="846"/>
      <c r="E190" s="847"/>
      <c r="F190" s="847"/>
      <c r="G190" s="965"/>
      <c r="H190" s="966"/>
      <c r="I190" s="967"/>
      <c r="J190" s="967"/>
    </row>
    <row r="191" spans="2:10">
      <c r="B191" s="5" t="s">
        <v>201</v>
      </c>
      <c r="C191" s="845">
        <v>27570</v>
      </c>
      <c r="D191" s="846">
        <v>27570</v>
      </c>
      <c r="E191" s="847">
        <v>0</v>
      </c>
      <c r="F191" s="847"/>
      <c r="G191" s="965">
        <v>26570</v>
      </c>
      <c r="H191" s="966">
        <v>25850</v>
      </c>
      <c r="I191" s="967">
        <v>2.7E-2</v>
      </c>
      <c r="J191" s="967"/>
    </row>
    <row r="192" spans="2:10">
      <c r="B192" s="5" t="s">
        <v>202</v>
      </c>
      <c r="C192" s="845">
        <v>45870</v>
      </c>
      <c r="D192" s="846">
        <v>35510</v>
      </c>
      <c r="E192" s="847">
        <v>0.22600000000000001</v>
      </c>
      <c r="F192" s="847"/>
      <c r="G192" s="965">
        <v>47230</v>
      </c>
      <c r="H192" s="966">
        <v>37200</v>
      </c>
      <c r="I192" s="967">
        <v>0.21199999999999999</v>
      </c>
      <c r="J192" s="967"/>
    </row>
    <row r="193" spans="2:10">
      <c r="B193" s="5"/>
    </row>
    <row r="194" spans="2:10" ht="13">
      <c r="B194" s="3" t="s">
        <v>7</v>
      </c>
      <c r="C194" s="848">
        <v>27570</v>
      </c>
      <c r="D194" s="849">
        <v>26780</v>
      </c>
      <c r="E194" s="850">
        <v>2.9000000000000001E-2</v>
      </c>
      <c r="F194" s="850"/>
      <c r="G194" s="968">
        <v>32050</v>
      </c>
      <c r="H194" s="969">
        <v>29330</v>
      </c>
      <c r="I194" s="970">
        <v>8.5000000000000006E-2</v>
      </c>
      <c r="J194" s="970"/>
    </row>
    <row r="195" spans="2:10">
      <c r="C195" s="848"/>
      <c r="D195" s="849"/>
      <c r="E195" s="850"/>
      <c r="F195" s="850"/>
      <c r="G195" s="968"/>
      <c r="H195" s="969"/>
      <c r="I195" s="970"/>
      <c r="J195" s="970"/>
    </row>
    <row r="196" spans="2:10" ht="13">
      <c r="B196" s="9"/>
      <c r="C196" s="9"/>
      <c r="D196" s="9"/>
      <c r="E196" s="9"/>
      <c r="F196" s="9"/>
      <c r="G196" s="9"/>
      <c r="H196" s="9"/>
      <c r="I196" s="13" t="s">
        <v>17</v>
      </c>
    </row>
    <row r="197" spans="2:10" ht="12.5" customHeight="1">
      <c r="B197" s="2848" t="s">
        <v>570</v>
      </c>
      <c r="C197" s="2846"/>
      <c r="D197" s="2846"/>
      <c r="E197" s="2846"/>
      <c r="F197" s="2846"/>
      <c r="G197" s="2846"/>
      <c r="H197" s="2846"/>
      <c r="I197" s="2846"/>
    </row>
    <row r="198" spans="2:10" ht="12.5" customHeight="1">
      <c r="B198" s="2848" t="s">
        <v>49</v>
      </c>
      <c r="C198" s="2846"/>
      <c r="D198" s="2846"/>
      <c r="E198" s="2846"/>
      <c r="F198" s="2846"/>
      <c r="G198" s="2846"/>
      <c r="H198" s="2846"/>
      <c r="I198" s="2846"/>
    </row>
    <row r="199" spans="2:10" ht="12.5" customHeight="1">
      <c r="B199" s="2848" t="s">
        <v>650</v>
      </c>
      <c r="C199" s="2846"/>
      <c r="D199" s="2846"/>
      <c r="E199" s="2846"/>
      <c r="F199" s="2846"/>
      <c r="G199" s="2846"/>
      <c r="H199" s="2846"/>
      <c r="I199" s="2846"/>
    </row>
    <row r="200" spans="2:10" ht="12.5" customHeight="1">
      <c r="B200" s="2848" t="s">
        <v>691</v>
      </c>
      <c r="C200" s="2846"/>
      <c r="D200" s="2846"/>
      <c r="E200" s="2846"/>
      <c r="F200" s="2846"/>
      <c r="G200" s="2846"/>
      <c r="H200" s="2846"/>
      <c r="I200" s="2846"/>
    </row>
    <row r="201" spans="2:10" ht="32" customHeight="1">
      <c r="B201" s="2848" t="s">
        <v>591</v>
      </c>
      <c r="C201" s="2846"/>
      <c r="D201" s="2846"/>
      <c r="E201" s="2846"/>
      <c r="F201" s="2846"/>
      <c r="G201" s="2846"/>
      <c r="H201" s="2846"/>
      <c r="I201" s="2846"/>
    </row>
    <row r="202" spans="2:10" ht="12.5" customHeight="1">
      <c r="B202" s="2848" t="s">
        <v>568</v>
      </c>
      <c r="C202" s="2846"/>
      <c r="D202" s="2846"/>
      <c r="E202" s="2846"/>
      <c r="F202" s="2846"/>
      <c r="G202" s="2846"/>
      <c r="H202" s="2846"/>
      <c r="I202" s="2846"/>
    </row>
    <row r="203" spans="2:10">
      <c r="B203" s="2848" t="s">
        <v>572</v>
      </c>
      <c r="C203" s="2846"/>
      <c r="D203" s="2846"/>
      <c r="E203" s="2846"/>
      <c r="F203" s="2846"/>
      <c r="G203" s="2846"/>
      <c r="H203" s="2846"/>
      <c r="I203" s="2846"/>
    </row>
    <row r="204" spans="2:10">
      <c r="B204" s="2848" t="s">
        <v>808</v>
      </c>
      <c r="C204" s="2846"/>
      <c r="D204" s="2846"/>
      <c r="E204" s="2846"/>
      <c r="F204" s="2846"/>
      <c r="G204" s="2846"/>
      <c r="H204" s="2846"/>
      <c r="I204" s="2846"/>
    </row>
  </sheetData>
  <mergeCells count="10">
    <mergeCell ref="C5:E5"/>
    <mergeCell ref="G5:I5"/>
    <mergeCell ref="B197:I197"/>
    <mergeCell ref="B198:I198"/>
    <mergeCell ref="B200:I200"/>
    <mergeCell ref="B203:I203"/>
    <mergeCell ref="B204:I204"/>
    <mergeCell ref="B199:I199"/>
    <mergeCell ref="B201:I201"/>
    <mergeCell ref="B202:I202"/>
  </mergeCells>
  <pageMargins left="0.7" right="0.7" top="0.75" bottom="0.75" header="0.3" footer="0.3"/>
  <pageSetup paperSize="9" scale="82" fitToHeight="0" orientation="landscape"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4"/>
  <sheetViews>
    <sheetView zoomScale="75" zoomScaleNormal="75" workbookViewId="0">
      <pane xSplit="2" ySplit="6" topLeftCell="C7" activePane="bottomRight" state="frozen"/>
      <selection pane="topRight"/>
      <selection pane="bottomLeft"/>
      <selection pane="bottomRight"/>
    </sheetView>
  </sheetViews>
  <sheetFormatPr defaultColWidth="10.90625" defaultRowHeight="12.5"/>
  <cols>
    <col min="1" max="1" width="8.6328125" style="2804" hidden="1" customWidth="1"/>
    <col min="2" max="2" width="70.7265625" customWidth="1"/>
    <col min="3" max="5" width="13.7265625" customWidth="1"/>
    <col min="6" max="6" width="2.7265625" customWidth="1"/>
    <col min="7" max="10" width="13.7265625" customWidth="1"/>
  </cols>
  <sheetData>
    <row r="1" spans="2:10">
      <c r="B1" s="2" t="str">
        <f>HYPERLINK("#'Contents'!A1", "Back to contents")</f>
        <v>Back to contents</v>
      </c>
    </row>
    <row r="2" spans="2:10" ht="22.5">
      <c r="B2" s="11" t="s">
        <v>696</v>
      </c>
    </row>
    <row r="3" spans="2:10" ht="13">
      <c r="B3" s="12" t="s">
        <v>7</v>
      </c>
    </row>
    <row r="4" spans="2:10" ht="13">
      <c r="B4" s="10"/>
      <c r="C4" s="10"/>
      <c r="D4" s="10"/>
      <c r="E4" s="10"/>
      <c r="F4" s="10"/>
      <c r="G4" s="10"/>
      <c r="H4" s="10"/>
      <c r="I4" s="14" t="s">
        <v>527</v>
      </c>
    </row>
    <row r="5" spans="2:10" ht="30" customHeight="1">
      <c r="C5" s="2849" t="s">
        <v>449</v>
      </c>
      <c r="D5" s="2849"/>
      <c r="E5" s="2849"/>
      <c r="G5" s="2849" t="s">
        <v>450</v>
      </c>
      <c r="H5" s="2849"/>
      <c r="I5" s="2849"/>
    </row>
    <row r="6" spans="2:10" ht="29.5" customHeight="1">
      <c r="B6" s="16" t="s">
        <v>50</v>
      </c>
      <c r="C6" s="15" t="s">
        <v>5</v>
      </c>
      <c r="D6" s="15" t="s">
        <v>6</v>
      </c>
      <c r="E6" s="15" t="s">
        <v>694</v>
      </c>
      <c r="F6" s="15"/>
      <c r="G6" s="15" t="s">
        <v>5</v>
      </c>
      <c r="H6" s="15" t="s">
        <v>6</v>
      </c>
      <c r="I6" s="15" t="s">
        <v>693</v>
      </c>
      <c r="J6" s="15"/>
    </row>
    <row r="8" spans="2:10" ht="13">
      <c r="B8" s="12" t="s">
        <v>16</v>
      </c>
    </row>
    <row r="10" spans="2:10" ht="13">
      <c r="B10" s="3" t="s">
        <v>81</v>
      </c>
      <c r="C10" s="971"/>
      <c r="D10" s="972"/>
      <c r="E10" s="973"/>
      <c r="F10" s="973"/>
      <c r="G10" s="1091"/>
      <c r="H10" s="1092"/>
      <c r="I10" s="1093"/>
      <c r="J10" s="1093"/>
    </row>
    <row r="11" spans="2:10">
      <c r="B11" s="5" t="s">
        <v>82</v>
      </c>
      <c r="C11" s="971">
        <v>51250</v>
      </c>
      <c r="D11" s="972">
        <v>50500</v>
      </c>
      <c r="E11" s="973">
        <v>1.4999999999999999E-2</v>
      </c>
      <c r="F11" s="973"/>
      <c r="G11" s="1091">
        <v>51920</v>
      </c>
      <c r="H11" s="1092">
        <v>49540</v>
      </c>
      <c r="I11" s="1093">
        <v>4.5999999999999999E-2</v>
      </c>
      <c r="J11" s="1093"/>
    </row>
    <row r="12" spans="2:10">
      <c r="B12" s="5" t="s">
        <v>83</v>
      </c>
      <c r="C12" s="971">
        <v>48080</v>
      </c>
      <c r="D12" s="972">
        <v>33310</v>
      </c>
      <c r="E12" s="973">
        <v>0.307</v>
      </c>
      <c r="F12" s="973"/>
      <c r="G12" s="1091">
        <v>44650</v>
      </c>
      <c r="H12" s="1092">
        <v>39710</v>
      </c>
      <c r="I12" s="1093">
        <v>0.111</v>
      </c>
      <c r="J12" s="1093"/>
    </row>
    <row r="13" spans="2:10">
      <c r="B13" s="5" t="s">
        <v>84</v>
      </c>
      <c r="C13" s="971">
        <v>67560</v>
      </c>
      <c r="D13" s="972">
        <v>51060</v>
      </c>
      <c r="E13" s="973">
        <v>0.24399999999999999</v>
      </c>
      <c r="F13" s="973"/>
      <c r="G13" s="1091">
        <v>67060</v>
      </c>
      <c r="H13" s="1092">
        <v>48520</v>
      </c>
      <c r="I13" s="1093">
        <v>0.27600000000000002</v>
      </c>
      <c r="J13" s="1093"/>
    </row>
    <row r="14" spans="2:10">
      <c r="B14" s="5" t="s">
        <v>85</v>
      </c>
      <c r="C14" s="971">
        <v>52730</v>
      </c>
      <c r="D14" s="972">
        <v>52040</v>
      </c>
      <c r="E14" s="973">
        <v>1.2999999999999999E-2</v>
      </c>
      <c r="F14" s="973"/>
      <c r="G14" s="1091">
        <v>54980</v>
      </c>
      <c r="H14" s="1092">
        <v>54340</v>
      </c>
      <c r="I14" s="1093">
        <v>1.2E-2</v>
      </c>
      <c r="J14" s="1093"/>
    </row>
    <row r="15" spans="2:10">
      <c r="B15" s="5" t="s">
        <v>86</v>
      </c>
      <c r="C15" s="971">
        <v>41200</v>
      </c>
      <c r="D15" s="972">
        <v>40170</v>
      </c>
      <c r="E15" s="973">
        <v>2.5000000000000001E-2</v>
      </c>
      <c r="F15" s="973"/>
      <c r="G15" s="1091">
        <v>46720</v>
      </c>
      <c r="H15" s="1092">
        <v>45630</v>
      </c>
      <c r="I15" s="1093">
        <v>2.3E-2</v>
      </c>
      <c r="J15" s="1093"/>
    </row>
    <row r="16" spans="2:10">
      <c r="B16" s="5"/>
    </row>
    <row r="17" spans="2:10" ht="13">
      <c r="B17" s="3" t="s">
        <v>87</v>
      </c>
      <c r="C17" s="974"/>
      <c r="D17" s="975"/>
      <c r="E17" s="976"/>
      <c r="F17" s="976"/>
      <c r="G17" s="1094"/>
      <c r="H17" s="1095"/>
      <c r="I17" s="1096"/>
      <c r="J17" s="1096"/>
    </row>
    <row r="18" spans="2:10">
      <c r="B18" s="5" t="s">
        <v>88</v>
      </c>
      <c r="C18" s="974">
        <v>53380</v>
      </c>
      <c r="D18" s="975">
        <v>44370</v>
      </c>
      <c r="E18" s="976">
        <v>0.16900000000000001</v>
      </c>
      <c r="F18" s="976"/>
      <c r="G18" s="1094">
        <v>50170</v>
      </c>
      <c r="H18" s="1095">
        <v>47560</v>
      </c>
      <c r="I18" s="1096">
        <v>5.1999999999999998E-2</v>
      </c>
      <c r="J18" s="1096"/>
    </row>
    <row r="19" spans="2:10">
      <c r="B19" s="5" t="s">
        <v>89</v>
      </c>
      <c r="C19" s="974">
        <v>31040</v>
      </c>
      <c r="D19" s="975">
        <v>30950</v>
      </c>
      <c r="E19" s="976">
        <v>3.0000000000000001E-3</v>
      </c>
      <c r="F19" s="976"/>
      <c r="G19" s="1094">
        <v>34540</v>
      </c>
      <c r="H19" s="1095">
        <v>32080</v>
      </c>
      <c r="I19" s="1096">
        <v>7.0999999999999994E-2</v>
      </c>
      <c r="J19" s="1096"/>
    </row>
    <row r="20" spans="2:10">
      <c r="B20" s="5" t="s">
        <v>90</v>
      </c>
      <c r="C20" s="974">
        <v>30660</v>
      </c>
      <c r="D20" s="975">
        <v>24500</v>
      </c>
      <c r="E20" s="976">
        <v>0.20100000000000001</v>
      </c>
      <c r="F20" s="976"/>
      <c r="G20" s="1094">
        <v>32800</v>
      </c>
      <c r="H20" s="1095">
        <v>29120</v>
      </c>
      <c r="I20" s="1096">
        <v>0.112</v>
      </c>
      <c r="J20" s="1096"/>
    </row>
    <row r="21" spans="2:10">
      <c r="B21" s="5" t="s">
        <v>91</v>
      </c>
      <c r="C21" s="974">
        <v>32060</v>
      </c>
      <c r="D21" s="975">
        <v>26410</v>
      </c>
      <c r="E21" s="976">
        <v>0.17599999999999999</v>
      </c>
      <c r="F21" s="976"/>
      <c r="G21" s="1094">
        <v>34540</v>
      </c>
      <c r="H21" s="1095">
        <v>31260</v>
      </c>
      <c r="I21" s="1096">
        <v>9.5000000000000001E-2</v>
      </c>
      <c r="J21" s="1096"/>
    </row>
    <row r="22" spans="2:10">
      <c r="B22" s="5" t="s">
        <v>92</v>
      </c>
      <c r="C22" s="974">
        <v>39750</v>
      </c>
      <c r="D22" s="975">
        <v>38200</v>
      </c>
      <c r="E22" s="976">
        <v>3.9E-2</v>
      </c>
      <c r="F22" s="976"/>
      <c r="G22" s="1094">
        <v>41220</v>
      </c>
      <c r="H22" s="1095">
        <v>38220</v>
      </c>
      <c r="I22" s="1096">
        <v>7.2999999999999995E-2</v>
      </c>
      <c r="J22" s="1096"/>
    </row>
    <row r="23" spans="2:10">
      <c r="B23" s="5" t="s">
        <v>93</v>
      </c>
      <c r="C23" s="974">
        <v>40640</v>
      </c>
      <c r="D23" s="975">
        <v>28240</v>
      </c>
      <c r="E23" s="976">
        <v>0.30499999999999999</v>
      </c>
      <c r="F23" s="976"/>
      <c r="G23" s="1094">
        <v>41280</v>
      </c>
      <c r="H23" s="1095">
        <v>33730</v>
      </c>
      <c r="I23" s="1096">
        <v>0.183</v>
      </c>
      <c r="J23" s="1096"/>
    </row>
    <row r="24" spans="2:10">
      <c r="B24" s="5" t="s">
        <v>94</v>
      </c>
      <c r="C24" s="974">
        <v>49100</v>
      </c>
      <c r="D24" s="975">
        <v>40050</v>
      </c>
      <c r="E24" s="976">
        <v>0.184</v>
      </c>
      <c r="F24" s="976"/>
      <c r="G24" s="1094">
        <v>49660</v>
      </c>
      <c r="H24" s="1095">
        <v>44310</v>
      </c>
      <c r="I24" s="1096">
        <v>0.108</v>
      </c>
      <c r="J24" s="1096"/>
    </row>
    <row r="25" spans="2:10">
      <c r="B25" s="5"/>
    </row>
    <row r="26" spans="2:10" ht="13">
      <c r="B26" s="3" t="s">
        <v>95</v>
      </c>
      <c r="C26" s="977"/>
      <c r="D26" s="978"/>
      <c r="E26" s="979"/>
      <c r="F26" s="979"/>
      <c r="G26" s="1097"/>
      <c r="H26" s="1098"/>
      <c r="I26" s="1099"/>
      <c r="J26" s="1099"/>
    </row>
    <row r="27" spans="2:10" ht="14.5">
      <c r="B27" s="2806" t="s">
        <v>699</v>
      </c>
      <c r="C27" s="977">
        <v>40600</v>
      </c>
      <c r="D27" s="978">
        <v>35590</v>
      </c>
      <c r="E27" s="979">
        <v>0.123</v>
      </c>
      <c r="F27" s="979"/>
      <c r="G27" s="1097">
        <v>49300</v>
      </c>
      <c r="H27" s="1098">
        <v>44370</v>
      </c>
      <c r="I27" s="1099">
        <v>0.1</v>
      </c>
      <c r="J27" s="1099"/>
    </row>
    <row r="28" spans="2:10">
      <c r="B28" s="5"/>
    </row>
    <row r="29" spans="2:10" ht="13">
      <c r="B29" s="3" t="s">
        <v>96</v>
      </c>
      <c r="C29" s="980"/>
      <c r="D29" s="981"/>
      <c r="E29" s="982"/>
      <c r="F29" s="982"/>
      <c r="G29" s="1100"/>
      <c r="H29" s="1101"/>
      <c r="I29" s="1102"/>
      <c r="J29" s="1102"/>
    </row>
    <row r="30" spans="2:10">
      <c r="B30" s="5" t="s">
        <v>97</v>
      </c>
      <c r="C30" s="980">
        <v>34800</v>
      </c>
      <c r="D30" s="981">
        <v>34800</v>
      </c>
      <c r="E30" s="982">
        <v>0</v>
      </c>
      <c r="F30" s="982"/>
      <c r="G30" s="1100">
        <v>39050</v>
      </c>
      <c r="H30" s="1101">
        <v>36580</v>
      </c>
      <c r="I30" s="1102">
        <v>6.3E-2</v>
      </c>
      <c r="J30" s="1102"/>
    </row>
    <row r="31" spans="2:10">
      <c r="B31" s="5" t="s">
        <v>98</v>
      </c>
      <c r="C31" s="980">
        <v>49700</v>
      </c>
      <c r="D31" s="981">
        <v>42050</v>
      </c>
      <c r="E31" s="982">
        <v>0.154</v>
      </c>
      <c r="F31" s="982"/>
      <c r="G31" s="1100">
        <v>51910</v>
      </c>
      <c r="H31" s="1101">
        <v>45580</v>
      </c>
      <c r="I31" s="1102">
        <v>0.122</v>
      </c>
      <c r="J31" s="1102"/>
    </row>
    <row r="32" spans="2:10">
      <c r="B32" s="5"/>
    </row>
    <row r="33" spans="2:10" ht="13">
      <c r="B33" s="3" t="s">
        <v>99</v>
      </c>
      <c r="C33" s="983"/>
      <c r="D33" s="984"/>
      <c r="E33" s="985"/>
      <c r="F33" s="985"/>
      <c r="G33" s="1103"/>
      <c r="H33" s="1104"/>
      <c r="I33" s="1105"/>
      <c r="J33" s="1105"/>
    </row>
    <row r="34" spans="2:10">
      <c r="B34" s="5" t="s">
        <v>100</v>
      </c>
      <c r="C34" s="983">
        <v>57250</v>
      </c>
      <c r="D34" s="984">
        <v>62730</v>
      </c>
      <c r="E34" s="985">
        <v>-9.6000000000000002E-2</v>
      </c>
      <c r="F34" s="985"/>
      <c r="G34" s="1103">
        <v>68570</v>
      </c>
      <c r="H34" s="1104">
        <v>60570</v>
      </c>
      <c r="I34" s="1105">
        <v>0.11700000000000001</v>
      </c>
      <c r="J34" s="1105"/>
    </row>
    <row r="35" spans="2:10">
      <c r="B35" s="5" t="s">
        <v>101</v>
      </c>
      <c r="C35" s="983">
        <v>48960</v>
      </c>
      <c r="D35" s="984">
        <v>43760</v>
      </c>
      <c r="E35" s="985">
        <v>0.106</v>
      </c>
      <c r="F35" s="985"/>
      <c r="G35" s="1103">
        <v>55380</v>
      </c>
      <c r="H35" s="1104">
        <v>47700</v>
      </c>
      <c r="I35" s="1105">
        <v>0.13900000000000001</v>
      </c>
      <c r="J35" s="1105"/>
    </row>
    <row r="36" spans="2:10">
      <c r="B36" s="5"/>
    </row>
    <row r="37" spans="2:10" ht="13">
      <c r="B37" s="3" t="s">
        <v>102</v>
      </c>
      <c r="C37" s="986"/>
      <c r="D37" s="987"/>
      <c r="E37" s="988"/>
      <c r="F37" s="988"/>
      <c r="G37" s="1106"/>
      <c r="H37" s="1107"/>
      <c r="I37" s="1108"/>
      <c r="J37" s="1108"/>
    </row>
    <row r="38" spans="2:10">
      <c r="B38" s="5" t="s">
        <v>102</v>
      </c>
      <c r="C38" s="986">
        <v>29550</v>
      </c>
      <c r="D38" s="987">
        <v>29160</v>
      </c>
      <c r="E38" s="988">
        <v>1.2999999999999999E-2</v>
      </c>
      <c r="F38" s="988"/>
      <c r="G38" s="1106">
        <v>35510</v>
      </c>
      <c r="H38" s="1107">
        <v>34360</v>
      </c>
      <c r="I38" s="1108">
        <v>3.2000000000000001E-2</v>
      </c>
      <c r="J38" s="1108"/>
    </row>
    <row r="39" spans="2:10">
      <c r="B39" s="5"/>
    </row>
    <row r="40" spans="2:10" ht="13">
      <c r="B40" s="3" t="s">
        <v>103</v>
      </c>
      <c r="C40" s="989"/>
      <c r="D40" s="990"/>
      <c r="E40" s="991"/>
      <c r="F40" s="991"/>
      <c r="G40" s="1109"/>
      <c r="H40" s="1110"/>
      <c r="I40" s="1111"/>
      <c r="J40" s="1111"/>
    </row>
    <row r="41" spans="2:10">
      <c r="B41" s="5" t="s">
        <v>104</v>
      </c>
      <c r="C41" s="989">
        <v>42870</v>
      </c>
      <c r="D41" s="990">
        <v>40190</v>
      </c>
      <c r="E41" s="991">
        <v>6.3E-2</v>
      </c>
      <c r="F41" s="991"/>
      <c r="G41" s="1109">
        <v>46630</v>
      </c>
      <c r="H41" s="1110">
        <v>45380</v>
      </c>
      <c r="I41" s="1111">
        <v>2.7E-2</v>
      </c>
      <c r="J41" s="1111"/>
    </row>
    <row r="42" spans="2:10">
      <c r="B42" s="5" t="s">
        <v>105</v>
      </c>
      <c r="C42" s="989">
        <v>47660</v>
      </c>
      <c r="D42" s="990">
        <v>34860</v>
      </c>
      <c r="E42" s="991">
        <v>0.26900000000000002</v>
      </c>
      <c r="F42" s="991"/>
      <c r="G42" s="1109">
        <v>46130</v>
      </c>
      <c r="H42" s="1110">
        <v>40110</v>
      </c>
      <c r="I42" s="1111">
        <v>0.13</v>
      </c>
      <c r="J42" s="1111"/>
    </row>
    <row r="43" spans="2:10">
      <c r="B43" s="5" t="s">
        <v>106</v>
      </c>
      <c r="C43" s="989">
        <v>37470</v>
      </c>
      <c r="D43" s="990">
        <v>32000</v>
      </c>
      <c r="E43" s="991">
        <v>0.14599999999999999</v>
      </c>
      <c r="F43" s="991"/>
      <c r="G43" s="1109">
        <v>43170</v>
      </c>
      <c r="H43" s="1110">
        <v>37960</v>
      </c>
      <c r="I43" s="1111">
        <v>0.121</v>
      </c>
      <c r="J43" s="1111"/>
    </row>
    <row r="44" spans="2:10">
      <c r="B44" s="5"/>
    </row>
    <row r="45" spans="2:10" ht="13">
      <c r="B45" s="3" t="s">
        <v>107</v>
      </c>
      <c r="C45" s="992"/>
      <c r="D45" s="993"/>
      <c r="E45" s="994"/>
      <c r="F45" s="994"/>
      <c r="G45" s="1112"/>
      <c r="H45" s="1113"/>
      <c r="I45" s="1114"/>
      <c r="J45" s="1114"/>
    </row>
    <row r="46" spans="2:10">
      <c r="B46" s="5" t="s">
        <v>107</v>
      </c>
      <c r="C46" s="992">
        <v>59140</v>
      </c>
      <c r="D46" s="993">
        <v>55860</v>
      </c>
      <c r="E46" s="994">
        <v>5.5E-2</v>
      </c>
      <c r="F46" s="994"/>
      <c r="G46" s="1112">
        <v>62650</v>
      </c>
      <c r="H46" s="1113">
        <v>58550</v>
      </c>
      <c r="I46" s="1114">
        <v>6.5000000000000002E-2</v>
      </c>
      <c r="J46" s="1114"/>
    </row>
    <row r="47" spans="2:10">
      <c r="B47" s="5"/>
    </row>
    <row r="48" spans="2:10" ht="13">
      <c r="B48" s="3" t="s">
        <v>108</v>
      </c>
      <c r="C48" s="995"/>
      <c r="D48" s="996"/>
      <c r="E48" s="997"/>
      <c r="F48" s="997"/>
      <c r="G48" s="1115"/>
      <c r="H48" s="1116"/>
      <c r="I48" s="1117"/>
      <c r="J48" s="1117"/>
    </row>
    <row r="49" spans="2:10">
      <c r="B49" s="5" t="s">
        <v>109</v>
      </c>
      <c r="C49" s="995">
        <v>51730</v>
      </c>
      <c r="D49" s="996">
        <v>51730</v>
      </c>
      <c r="E49" s="997">
        <v>0</v>
      </c>
      <c r="F49" s="997"/>
      <c r="G49" s="1115">
        <v>50260</v>
      </c>
      <c r="H49" s="1116">
        <v>48180</v>
      </c>
      <c r="I49" s="1117">
        <v>4.1000000000000002E-2</v>
      </c>
      <c r="J49" s="1117"/>
    </row>
    <row r="50" spans="2:10">
      <c r="B50" s="5"/>
    </row>
    <row r="51" spans="2:10" ht="13">
      <c r="B51" s="3" t="s">
        <v>110</v>
      </c>
      <c r="C51" s="998"/>
      <c r="D51" s="999"/>
      <c r="E51" s="1000"/>
      <c r="F51" s="1000"/>
      <c r="G51" s="1118"/>
      <c r="H51" s="1119"/>
      <c r="I51" s="1120"/>
      <c r="J51" s="1120"/>
    </row>
    <row r="52" spans="2:10">
      <c r="B52" s="5" t="s">
        <v>111</v>
      </c>
      <c r="C52" s="998">
        <v>30750</v>
      </c>
      <c r="D52" s="999">
        <v>26670</v>
      </c>
      <c r="E52" s="1000">
        <v>0.13300000000000001</v>
      </c>
      <c r="F52" s="1000"/>
      <c r="G52" s="1118">
        <v>33090</v>
      </c>
      <c r="H52" s="1119">
        <v>31090</v>
      </c>
      <c r="I52" s="1120">
        <v>0.06</v>
      </c>
      <c r="J52" s="1120"/>
    </row>
    <row r="53" spans="2:10">
      <c r="B53" s="5" t="s">
        <v>112</v>
      </c>
      <c r="C53" s="998">
        <v>41200</v>
      </c>
      <c r="D53" s="999">
        <v>37320</v>
      </c>
      <c r="E53" s="1000">
        <v>9.4E-2</v>
      </c>
      <c r="F53" s="1000"/>
      <c r="G53" s="1118">
        <v>41880</v>
      </c>
      <c r="H53" s="1119">
        <v>37730</v>
      </c>
      <c r="I53" s="1120">
        <v>9.9000000000000005E-2</v>
      </c>
      <c r="J53" s="1120"/>
    </row>
    <row r="54" spans="2:10">
      <c r="B54" s="5" t="s">
        <v>786</v>
      </c>
      <c r="C54" s="998">
        <v>28750</v>
      </c>
      <c r="D54" s="999">
        <v>25200</v>
      </c>
      <c r="E54" s="1000">
        <v>0.124</v>
      </c>
      <c r="F54" s="1000"/>
      <c r="G54" s="1118">
        <v>28480</v>
      </c>
      <c r="H54" s="1119">
        <v>28060</v>
      </c>
      <c r="I54" s="1120">
        <v>1.4999999999999999E-2</v>
      </c>
      <c r="J54" s="1120"/>
    </row>
    <row r="55" spans="2:10">
      <c r="B55" s="5" t="s">
        <v>113</v>
      </c>
      <c r="C55" s="998">
        <v>35610</v>
      </c>
      <c r="D55" s="999">
        <v>31950</v>
      </c>
      <c r="E55" s="1000">
        <v>0.10299999999999999</v>
      </c>
      <c r="F55" s="1000"/>
      <c r="G55" s="1118">
        <v>37570</v>
      </c>
      <c r="H55" s="1119">
        <v>34100</v>
      </c>
      <c r="I55" s="1120">
        <v>9.1999999999999998E-2</v>
      </c>
      <c r="J55" s="1120"/>
    </row>
    <row r="56" spans="2:10">
      <c r="B56" s="5" t="s">
        <v>114</v>
      </c>
      <c r="C56" s="998">
        <v>34460</v>
      </c>
      <c r="D56" s="999">
        <v>32700</v>
      </c>
      <c r="E56" s="1000">
        <v>5.0999999999999997E-2</v>
      </c>
      <c r="F56" s="1000"/>
      <c r="G56" s="1118">
        <v>38060</v>
      </c>
      <c r="H56" s="1119">
        <v>33120</v>
      </c>
      <c r="I56" s="1120">
        <v>0.13</v>
      </c>
      <c r="J56" s="1120"/>
    </row>
    <row r="57" spans="2:10">
      <c r="B57" s="5" t="s">
        <v>115</v>
      </c>
      <c r="C57" s="998">
        <v>41000</v>
      </c>
      <c r="D57" s="999">
        <v>34550</v>
      </c>
      <c r="E57" s="1000">
        <v>0.157</v>
      </c>
      <c r="F57" s="1000"/>
      <c r="G57" s="1118">
        <v>43170</v>
      </c>
      <c r="H57" s="1119">
        <v>37990</v>
      </c>
      <c r="I57" s="1120">
        <v>0.12</v>
      </c>
      <c r="J57" s="1120"/>
    </row>
    <row r="58" spans="2:10">
      <c r="B58" s="5" t="s">
        <v>116</v>
      </c>
      <c r="C58" s="998">
        <v>33290</v>
      </c>
      <c r="D58" s="999">
        <v>33290</v>
      </c>
      <c r="E58" s="1000">
        <v>0</v>
      </c>
      <c r="F58" s="1000"/>
      <c r="G58" s="1118">
        <v>35200</v>
      </c>
      <c r="H58" s="1119">
        <v>33920</v>
      </c>
      <c r="I58" s="1120">
        <v>3.5999999999999997E-2</v>
      </c>
      <c r="J58" s="1120"/>
    </row>
    <row r="59" spans="2:10">
      <c r="B59" s="5"/>
    </row>
    <row r="60" spans="2:10" ht="13">
      <c r="B60" s="3" t="s">
        <v>62</v>
      </c>
      <c r="C60" s="1001"/>
      <c r="D60" s="1002"/>
      <c r="E60" s="1003"/>
      <c r="F60" s="1003"/>
      <c r="G60" s="1121"/>
      <c r="H60" s="1122"/>
      <c r="I60" s="1123"/>
      <c r="J60" s="1123"/>
    </row>
    <row r="61" spans="2:10">
      <c r="B61" s="5" t="s">
        <v>117</v>
      </c>
      <c r="C61" s="1001">
        <v>41180</v>
      </c>
      <c r="D61" s="1002">
        <v>38690</v>
      </c>
      <c r="E61" s="1003">
        <v>0.06</v>
      </c>
      <c r="F61" s="1003"/>
      <c r="G61" s="1121">
        <v>46910</v>
      </c>
      <c r="H61" s="1122">
        <v>44620</v>
      </c>
      <c r="I61" s="1123">
        <v>4.9000000000000002E-2</v>
      </c>
      <c r="J61" s="1123"/>
    </row>
    <row r="62" spans="2:10">
      <c r="B62" s="5"/>
    </row>
    <row r="63" spans="2:10" ht="13">
      <c r="B63" s="3" t="s">
        <v>118</v>
      </c>
      <c r="C63" s="1004"/>
      <c r="D63" s="1005"/>
      <c r="E63" s="1006"/>
      <c r="F63" s="1006"/>
      <c r="G63" s="1124"/>
      <c r="H63" s="1125"/>
      <c r="I63" s="1126"/>
      <c r="J63" s="1126"/>
    </row>
    <row r="64" spans="2:10">
      <c r="B64" s="5" t="s">
        <v>119</v>
      </c>
      <c r="C64" s="1004">
        <v>40940</v>
      </c>
      <c r="D64" s="1005">
        <v>40230</v>
      </c>
      <c r="E64" s="1006">
        <v>1.7000000000000001E-2</v>
      </c>
      <c r="F64" s="1006"/>
      <c r="G64" s="1124">
        <v>45310</v>
      </c>
      <c r="H64" s="1125">
        <v>43730</v>
      </c>
      <c r="I64" s="1126">
        <v>3.5000000000000003E-2</v>
      </c>
      <c r="J64" s="1126"/>
    </row>
    <row r="65" spans="2:10">
      <c r="B65" s="5" t="s">
        <v>120</v>
      </c>
      <c r="C65" s="1004">
        <v>37100</v>
      </c>
      <c r="D65" s="1005">
        <v>36960</v>
      </c>
      <c r="E65" s="1006">
        <v>4.0000000000000001E-3</v>
      </c>
      <c r="F65" s="1006"/>
      <c r="G65" s="1124">
        <v>42880</v>
      </c>
      <c r="H65" s="1125">
        <v>41100</v>
      </c>
      <c r="I65" s="1126">
        <v>4.1000000000000002E-2</v>
      </c>
      <c r="J65" s="1126"/>
    </row>
    <row r="66" spans="2:10">
      <c r="B66" s="5" t="s">
        <v>121</v>
      </c>
      <c r="C66" s="1004">
        <v>50630</v>
      </c>
      <c r="D66" s="1005">
        <v>49960</v>
      </c>
      <c r="E66" s="1006">
        <v>1.2999999999999999E-2</v>
      </c>
      <c r="F66" s="1006"/>
      <c r="G66" s="1124">
        <v>52500</v>
      </c>
      <c r="H66" s="1125">
        <v>47190</v>
      </c>
      <c r="I66" s="1126">
        <v>0.10100000000000001</v>
      </c>
      <c r="J66" s="1126"/>
    </row>
    <row r="67" spans="2:10">
      <c r="B67" s="5" t="s">
        <v>122</v>
      </c>
      <c r="C67" s="1004">
        <v>41290</v>
      </c>
      <c r="D67" s="1005">
        <v>41400</v>
      </c>
      <c r="E67" s="1006">
        <v>-3.0000000000000001E-3</v>
      </c>
      <c r="F67" s="1006"/>
      <c r="G67" s="1124">
        <v>42550</v>
      </c>
      <c r="H67" s="1125">
        <v>43820</v>
      </c>
      <c r="I67" s="1126">
        <v>-0.03</v>
      </c>
      <c r="J67" s="1126"/>
    </row>
    <row r="68" spans="2:10">
      <c r="B68" s="5" t="s">
        <v>123</v>
      </c>
      <c r="C68" s="1004">
        <v>29730</v>
      </c>
      <c r="D68" s="1005">
        <v>26000</v>
      </c>
      <c r="E68" s="1006">
        <v>0.125</v>
      </c>
      <c r="F68" s="1006"/>
      <c r="G68" s="1124">
        <v>33660</v>
      </c>
      <c r="H68" s="1125">
        <v>30240</v>
      </c>
      <c r="I68" s="1126">
        <v>0.10100000000000001</v>
      </c>
      <c r="J68" s="1126"/>
    </row>
    <row r="69" spans="2:10">
      <c r="B69" s="5"/>
    </row>
    <row r="70" spans="2:10" ht="13">
      <c r="B70" s="3" t="s">
        <v>125</v>
      </c>
      <c r="C70" s="1010"/>
      <c r="D70" s="1011"/>
      <c r="E70" s="1012"/>
      <c r="F70" s="1012"/>
      <c r="G70" s="1130"/>
      <c r="H70" s="1131"/>
      <c r="I70" s="1132"/>
      <c r="J70" s="1132"/>
    </row>
    <row r="71" spans="2:10">
      <c r="B71" s="5" t="s">
        <v>126</v>
      </c>
      <c r="C71" s="1010">
        <v>38750</v>
      </c>
      <c r="D71" s="1011">
        <v>37240</v>
      </c>
      <c r="E71" s="1012">
        <v>3.9E-2</v>
      </c>
      <c r="F71" s="1012"/>
      <c r="G71" s="1130">
        <v>43480</v>
      </c>
      <c r="H71" s="1131">
        <v>41630</v>
      </c>
      <c r="I71" s="1132">
        <v>4.2999999999999997E-2</v>
      </c>
      <c r="J71" s="1132"/>
    </row>
    <row r="72" spans="2:10">
      <c r="B72" s="5" t="s">
        <v>127</v>
      </c>
      <c r="C72" s="1010">
        <v>29180</v>
      </c>
      <c r="D72" s="1011">
        <v>25730</v>
      </c>
      <c r="E72" s="1012">
        <v>0.11799999999999999</v>
      </c>
      <c r="F72" s="1012"/>
      <c r="G72" s="1130">
        <v>32290</v>
      </c>
      <c r="H72" s="1131">
        <v>29560</v>
      </c>
      <c r="I72" s="1132">
        <v>8.4000000000000005E-2</v>
      </c>
      <c r="J72" s="1132"/>
    </row>
    <row r="73" spans="2:10">
      <c r="B73" s="5" t="s">
        <v>128</v>
      </c>
      <c r="C73" s="1010">
        <v>30660</v>
      </c>
      <c r="D73" s="1011">
        <v>29270</v>
      </c>
      <c r="E73" s="1012">
        <v>4.4999999999999998E-2</v>
      </c>
      <c r="F73" s="1012"/>
      <c r="G73" s="1130">
        <v>36330</v>
      </c>
      <c r="H73" s="1131">
        <v>31560</v>
      </c>
      <c r="I73" s="1132">
        <v>0.13100000000000001</v>
      </c>
      <c r="J73" s="1132"/>
    </row>
    <row r="74" spans="2:10">
      <c r="B74" s="5" t="s">
        <v>129</v>
      </c>
      <c r="C74" s="1010">
        <v>24920</v>
      </c>
      <c r="D74" s="1011">
        <v>24920</v>
      </c>
      <c r="E74" s="1012">
        <v>0</v>
      </c>
      <c r="F74" s="1012"/>
      <c r="G74" s="1130">
        <v>27230</v>
      </c>
      <c r="H74" s="1131">
        <v>26110</v>
      </c>
      <c r="I74" s="1132">
        <v>4.1000000000000002E-2</v>
      </c>
      <c r="J74" s="1132"/>
    </row>
    <row r="75" spans="2:10">
      <c r="B75" s="5" t="s">
        <v>130</v>
      </c>
      <c r="C75" s="1010">
        <v>52290</v>
      </c>
      <c r="D75" s="1011">
        <v>36590</v>
      </c>
      <c r="E75" s="1012">
        <v>0.3</v>
      </c>
      <c r="F75" s="1012"/>
      <c r="G75" s="1130">
        <v>47750</v>
      </c>
      <c r="H75" s="1131">
        <v>39100</v>
      </c>
      <c r="I75" s="1132">
        <v>0.18099999999999999</v>
      </c>
      <c r="J75" s="1132"/>
    </row>
    <row r="76" spans="2:10">
      <c r="B76" s="5"/>
    </row>
    <row r="77" spans="2:10" ht="13">
      <c r="B77" s="3" t="s">
        <v>124</v>
      </c>
      <c r="C77" s="1007"/>
      <c r="D77" s="1008"/>
      <c r="E77" s="1009"/>
      <c r="F77" s="1009"/>
      <c r="G77" s="1127"/>
      <c r="H77" s="1128"/>
      <c r="I77" s="1129"/>
      <c r="J77" s="1129"/>
    </row>
    <row r="78" spans="2:10">
      <c r="B78" s="5" t="s">
        <v>124</v>
      </c>
      <c r="C78" s="1007">
        <v>74730</v>
      </c>
      <c r="D78" s="1008">
        <v>63880</v>
      </c>
      <c r="E78" s="1009">
        <v>0.14499999999999999</v>
      </c>
      <c r="F78" s="1009"/>
      <c r="G78" s="1127">
        <v>63750</v>
      </c>
      <c r="H78" s="1128">
        <v>53760</v>
      </c>
      <c r="I78" s="1129">
        <v>0.157</v>
      </c>
      <c r="J78" s="1129"/>
    </row>
    <row r="79" spans="2:10">
      <c r="B79" s="5"/>
    </row>
    <row r="80" spans="2:10" ht="13">
      <c r="B80" s="3" t="s">
        <v>133</v>
      </c>
      <c r="C80" s="1016"/>
      <c r="D80" s="1017"/>
      <c r="E80" s="1018"/>
      <c r="F80" s="1018"/>
      <c r="G80" s="1136"/>
      <c r="H80" s="1137"/>
      <c r="I80" s="1138"/>
      <c r="J80" s="1138"/>
    </row>
    <row r="81" spans="2:10">
      <c r="B81" s="5" t="s">
        <v>133</v>
      </c>
      <c r="C81" s="1016">
        <v>30810</v>
      </c>
      <c r="D81" s="1017">
        <v>37910</v>
      </c>
      <c r="E81" s="1018">
        <v>-0.23100000000000001</v>
      </c>
      <c r="F81" s="1018"/>
      <c r="G81" s="1136">
        <v>35880</v>
      </c>
      <c r="H81" s="1137">
        <v>39290</v>
      </c>
      <c r="I81" s="1138">
        <v>-9.5000000000000001E-2</v>
      </c>
      <c r="J81" s="1138"/>
    </row>
    <row r="82" spans="2:10">
      <c r="B82" s="5"/>
    </row>
    <row r="83" spans="2:10" ht="13">
      <c r="B83" s="3" t="s">
        <v>131</v>
      </c>
      <c r="C83" s="1013"/>
      <c r="D83" s="1014"/>
      <c r="E83" s="1015"/>
      <c r="F83" s="1015"/>
      <c r="G83" s="1133"/>
      <c r="H83" s="1134"/>
      <c r="I83" s="1135"/>
      <c r="J83" s="1135"/>
    </row>
    <row r="84" spans="2:10" ht="14.5">
      <c r="B84" s="2806" t="s">
        <v>698</v>
      </c>
      <c r="C84" s="1013">
        <v>49920</v>
      </c>
      <c r="D84" s="1014">
        <v>41810</v>
      </c>
      <c r="E84" s="1015">
        <v>0.16200000000000001</v>
      </c>
      <c r="F84" s="1015"/>
      <c r="G84" s="1133">
        <v>50260</v>
      </c>
      <c r="H84" s="1134">
        <v>46990</v>
      </c>
      <c r="I84" s="1135">
        <v>6.5000000000000002E-2</v>
      </c>
      <c r="J84" s="1135"/>
    </row>
    <row r="85" spans="2:10" ht="14.5">
      <c r="B85" s="2806" t="s">
        <v>697</v>
      </c>
      <c r="C85" s="1013">
        <v>39410</v>
      </c>
      <c r="D85" s="1014">
        <v>31800</v>
      </c>
      <c r="E85" s="1015">
        <v>0.193</v>
      </c>
      <c r="F85" s="1015"/>
      <c r="G85" s="1133">
        <v>41120</v>
      </c>
      <c r="H85" s="1134">
        <v>38480</v>
      </c>
      <c r="I85" s="1135">
        <v>6.4000000000000001E-2</v>
      </c>
      <c r="J85" s="1135"/>
    </row>
    <row r="86" spans="2:10">
      <c r="B86" s="5" t="s">
        <v>132</v>
      </c>
      <c r="C86" s="1013">
        <v>30700</v>
      </c>
      <c r="D86" s="1014">
        <v>28640</v>
      </c>
      <c r="E86" s="1015">
        <v>6.7000000000000004E-2</v>
      </c>
      <c r="F86" s="1015"/>
      <c r="G86" s="1133">
        <v>36800</v>
      </c>
      <c r="H86" s="1134">
        <v>33030</v>
      </c>
      <c r="I86" s="1135">
        <v>0.10299999999999999</v>
      </c>
      <c r="J86" s="1135"/>
    </row>
    <row r="87" spans="2:10">
      <c r="B87" s="5"/>
    </row>
    <row r="88" spans="2:10" ht="13">
      <c r="B88" s="3" t="s">
        <v>134</v>
      </c>
      <c r="C88" s="1019"/>
      <c r="D88" s="1020"/>
      <c r="E88" s="1021"/>
      <c r="F88" s="1021"/>
      <c r="G88" s="1139"/>
      <c r="H88" s="1140"/>
      <c r="I88" s="1141"/>
      <c r="J88" s="1141"/>
    </row>
    <row r="89" spans="2:10">
      <c r="B89" s="5" t="s">
        <v>135</v>
      </c>
      <c r="C89" s="1019">
        <v>45550</v>
      </c>
      <c r="D89" s="1020">
        <v>40650</v>
      </c>
      <c r="E89" s="1021">
        <v>0.108</v>
      </c>
      <c r="F89" s="1021"/>
      <c r="G89" s="1139">
        <v>48550</v>
      </c>
      <c r="H89" s="1140">
        <v>45460</v>
      </c>
      <c r="I89" s="1141">
        <v>6.4000000000000001E-2</v>
      </c>
      <c r="J89" s="1141"/>
    </row>
    <row r="90" spans="2:10">
      <c r="B90" s="5" t="s">
        <v>136</v>
      </c>
      <c r="C90" s="1019">
        <v>44230</v>
      </c>
      <c r="D90" s="1020">
        <v>41010</v>
      </c>
      <c r="E90" s="1021">
        <v>7.2999999999999995E-2</v>
      </c>
      <c r="F90" s="1021"/>
      <c r="G90" s="1139">
        <v>50140</v>
      </c>
      <c r="H90" s="1140">
        <v>46740</v>
      </c>
      <c r="I90" s="1141">
        <v>6.8000000000000005E-2</v>
      </c>
      <c r="J90" s="1141"/>
    </row>
    <row r="91" spans="2:10">
      <c r="B91" s="5" t="s">
        <v>137</v>
      </c>
      <c r="C91" s="1019">
        <v>41170</v>
      </c>
      <c r="D91" s="1020">
        <v>36690</v>
      </c>
      <c r="E91" s="1021">
        <v>0.109</v>
      </c>
      <c r="F91" s="1021"/>
      <c r="G91" s="1139">
        <v>48440</v>
      </c>
      <c r="H91" s="1140">
        <v>41900</v>
      </c>
      <c r="I91" s="1141">
        <v>0.13500000000000001</v>
      </c>
      <c r="J91" s="1141"/>
    </row>
    <row r="92" spans="2:10">
      <c r="B92" s="5"/>
    </row>
    <row r="93" spans="2:10" ht="13">
      <c r="B93" s="3" t="s">
        <v>138</v>
      </c>
      <c r="C93" s="1022"/>
      <c r="D93" s="1023"/>
      <c r="E93" s="1024"/>
      <c r="F93" s="1024"/>
      <c r="G93" s="1142"/>
      <c r="H93" s="1143"/>
      <c r="I93" s="1144"/>
      <c r="J93" s="1144"/>
    </row>
    <row r="94" spans="2:10">
      <c r="B94" s="5" t="s">
        <v>138</v>
      </c>
      <c r="C94" s="1022">
        <v>27130</v>
      </c>
      <c r="D94" s="1023">
        <v>27130</v>
      </c>
      <c r="E94" s="1024">
        <v>0</v>
      </c>
      <c r="F94" s="1024"/>
      <c r="G94" s="1142">
        <v>32510</v>
      </c>
      <c r="H94" s="1143">
        <v>30140</v>
      </c>
      <c r="I94" s="1144">
        <v>7.2999999999999995E-2</v>
      </c>
      <c r="J94" s="1144"/>
    </row>
    <row r="95" spans="2:10">
      <c r="B95" s="5"/>
    </row>
    <row r="96" spans="2:10" ht="13">
      <c r="B96" s="3" t="s">
        <v>139</v>
      </c>
      <c r="C96" s="1025"/>
      <c r="D96" s="1026"/>
      <c r="E96" s="1027"/>
      <c r="F96" s="1027"/>
      <c r="G96" s="1145"/>
      <c r="H96" s="1146"/>
      <c r="I96" s="1147"/>
      <c r="J96" s="1147"/>
    </row>
    <row r="97" spans="2:10">
      <c r="B97" s="5" t="s">
        <v>140</v>
      </c>
      <c r="C97" s="1025">
        <v>29570</v>
      </c>
      <c r="D97" s="1026">
        <v>25560</v>
      </c>
      <c r="E97" s="1027">
        <v>0.13500000000000001</v>
      </c>
      <c r="F97" s="1027"/>
      <c r="G97" s="1145">
        <v>32380</v>
      </c>
      <c r="H97" s="1146">
        <v>30100</v>
      </c>
      <c r="I97" s="1147">
        <v>7.0000000000000007E-2</v>
      </c>
      <c r="J97" s="1147"/>
    </row>
    <row r="98" spans="2:10">
      <c r="B98" s="5" t="s">
        <v>141</v>
      </c>
      <c r="C98" s="1025">
        <v>32100</v>
      </c>
      <c r="D98" s="1026">
        <v>26500</v>
      </c>
      <c r="E98" s="1027">
        <v>0.17499999999999999</v>
      </c>
      <c r="F98" s="1027"/>
      <c r="G98" s="1145">
        <v>35940</v>
      </c>
      <c r="H98" s="1146">
        <v>31610</v>
      </c>
      <c r="I98" s="1147">
        <v>0.12</v>
      </c>
      <c r="J98" s="1147"/>
    </row>
    <row r="99" spans="2:10">
      <c r="B99" s="5"/>
    </row>
    <row r="100" spans="2:10" ht="13">
      <c r="B100" s="3" t="s">
        <v>142</v>
      </c>
      <c r="C100" s="1028"/>
      <c r="D100" s="1029"/>
      <c r="E100" s="1030"/>
      <c r="F100" s="1030"/>
      <c r="G100" s="1148"/>
      <c r="H100" s="1149"/>
      <c r="I100" s="1150"/>
      <c r="J100" s="1150"/>
    </row>
    <row r="101" spans="2:10">
      <c r="B101" s="5" t="s">
        <v>143</v>
      </c>
      <c r="C101" s="1028">
        <v>52500</v>
      </c>
      <c r="D101" s="1029">
        <v>41270</v>
      </c>
      <c r="E101" s="1030">
        <v>0.214</v>
      </c>
      <c r="F101" s="1030"/>
      <c r="G101" s="1148">
        <v>48580</v>
      </c>
      <c r="H101" s="1149">
        <v>45840</v>
      </c>
      <c r="I101" s="1150">
        <v>5.6000000000000001E-2</v>
      </c>
      <c r="J101" s="1150"/>
    </row>
    <row r="102" spans="2:10">
      <c r="B102" s="5" t="s">
        <v>144</v>
      </c>
      <c r="C102" s="1028">
        <v>58810</v>
      </c>
      <c r="D102" s="1029">
        <v>41720</v>
      </c>
      <c r="E102" s="1030">
        <v>0.29099999999999998</v>
      </c>
      <c r="F102" s="1030"/>
      <c r="G102" s="1148">
        <v>63150</v>
      </c>
      <c r="H102" s="1149">
        <v>50070</v>
      </c>
      <c r="I102" s="1150">
        <v>0.20699999999999999</v>
      </c>
      <c r="J102" s="1150"/>
    </row>
    <row r="103" spans="2:10">
      <c r="B103" s="5" t="s">
        <v>145</v>
      </c>
      <c r="C103" s="1028">
        <v>49750</v>
      </c>
      <c r="D103" s="1029">
        <v>43160</v>
      </c>
      <c r="E103" s="1030">
        <v>0.13300000000000001</v>
      </c>
      <c r="F103" s="1030"/>
      <c r="G103" s="1148">
        <v>51410</v>
      </c>
      <c r="H103" s="1149">
        <v>46000</v>
      </c>
      <c r="I103" s="1150">
        <v>0.105</v>
      </c>
      <c r="J103" s="1150"/>
    </row>
    <row r="104" spans="2:10">
      <c r="B104" s="5" t="s">
        <v>146</v>
      </c>
      <c r="C104" s="1028">
        <v>54330</v>
      </c>
      <c r="D104" s="1029">
        <v>42940</v>
      </c>
      <c r="E104" s="1030">
        <v>0.21</v>
      </c>
      <c r="F104" s="1030"/>
      <c r="G104" s="1148">
        <v>61420</v>
      </c>
      <c r="H104" s="1149">
        <v>46020</v>
      </c>
      <c r="I104" s="1150">
        <v>0.251</v>
      </c>
      <c r="J104" s="1150"/>
    </row>
    <row r="105" spans="2:10">
      <c r="B105" s="5" t="s">
        <v>147</v>
      </c>
      <c r="C105" s="1028">
        <v>57060</v>
      </c>
      <c r="D105" s="1029">
        <v>45700</v>
      </c>
      <c r="E105" s="1030">
        <v>0.19900000000000001</v>
      </c>
      <c r="F105" s="1030"/>
      <c r="G105" s="1148">
        <v>53790</v>
      </c>
      <c r="H105" s="1149">
        <v>47300</v>
      </c>
      <c r="I105" s="1150">
        <v>0.121</v>
      </c>
      <c r="J105" s="1150"/>
    </row>
    <row r="106" spans="2:10">
      <c r="B106" s="5"/>
    </row>
    <row r="107" spans="2:10" ht="13">
      <c r="B107" s="3" t="s">
        <v>148</v>
      </c>
      <c r="C107" s="1031"/>
      <c r="D107" s="1032"/>
      <c r="E107" s="1033"/>
      <c r="F107" s="1033"/>
      <c r="G107" s="1151"/>
      <c r="H107" s="1152"/>
      <c r="I107" s="1153"/>
      <c r="J107" s="1153"/>
    </row>
    <row r="108" spans="2:10">
      <c r="B108" s="5" t="s">
        <v>149</v>
      </c>
      <c r="C108" s="1031">
        <v>28060</v>
      </c>
      <c r="D108" s="1032">
        <v>27370</v>
      </c>
      <c r="E108" s="1033">
        <v>2.5000000000000001E-2</v>
      </c>
      <c r="F108" s="1033"/>
      <c r="G108" s="1151">
        <v>32630</v>
      </c>
      <c r="H108" s="1152">
        <v>31370</v>
      </c>
      <c r="I108" s="1153">
        <v>3.9E-2</v>
      </c>
      <c r="J108" s="1153"/>
    </row>
    <row r="109" spans="2:10">
      <c r="B109" s="5"/>
    </row>
    <row r="110" spans="2:10" ht="13">
      <c r="B110" s="3" t="s">
        <v>150</v>
      </c>
      <c r="C110" s="1034"/>
      <c r="D110" s="1035"/>
      <c r="E110" s="1036"/>
      <c r="F110" s="1036"/>
      <c r="G110" s="1154"/>
      <c r="H110" s="1155"/>
      <c r="I110" s="1156"/>
      <c r="J110" s="1156"/>
    </row>
    <row r="111" spans="2:10">
      <c r="B111" s="5" t="s">
        <v>151</v>
      </c>
      <c r="C111" s="1034">
        <v>39870</v>
      </c>
      <c r="D111" s="1035">
        <v>36800</v>
      </c>
      <c r="E111" s="1036">
        <v>7.6999999999999999E-2</v>
      </c>
      <c r="F111" s="1036"/>
      <c r="G111" s="1154">
        <v>43860</v>
      </c>
      <c r="H111" s="1155">
        <v>40570</v>
      </c>
      <c r="I111" s="1156">
        <v>7.4999999999999997E-2</v>
      </c>
      <c r="J111" s="1156"/>
    </row>
    <row r="112" spans="2:10">
      <c r="B112" s="5" t="s">
        <v>152</v>
      </c>
      <c r="C112" s="1034">
        <v>22860</v>
      </c>
      <c r="D112" s="1035">
        <v>22570</v>
      </c>
      <c r="E112" s="1036">
        <v>1.2999999999999999E-2</v>
      </c>
      <c r="F112" s="1036"/>
      <c r="G112" s="1154">
        <v>25680</v>
      </c>
      <c r="H112" s="1155">
        <v>26500</v>
      </c>
      <c r="I112" s="1156">
        <v>-3.2000000000000001E-2</v>
      </c>
      <c r="J112" s="1156"/>
    </row>
    <row r="113" spans="2:10">
      <c r="B113" s="5" t="s">
        <v>790</v>
      </c>
      <c r="C113" s="1034">
        <v>21300</v>
      </c>
      <c r="D113" s="1035">
        <v>21170</v>
      </c>
      <c r="E113" s="1036">
        <v>6.0000000000000001E-3</v>
      </c>
      <c r="F113" s="1036"/>
      <c r="G113" s="1154">
        <v>25550</v>
      </c>
      <c r="H113" s="1155">
        <v>24390</v>
      </c>
      <c r="I113" s="1156">
        <v>4.4999999999999998E-2</v>
      </c>
      <c r="J113" s="1156"/>
    </row>
    <row r="114" spans="2:10">
      <c r="B114" s="5" t="s">
        <v>153</v>
      </c>
      <c r="C114" s="1034">
        <v>22970</v>
      </c>
      <c r="D114" s="1035">
        <v>22570</v>
      </c>
      <c r="E114" s="1036">
        <v>1.7999999999999999E-2</v>
      </c>
      <c r="F114" s="1036"/>
      <c r="G114" s="1154">
        <v>30350</v>
      </c>
      <c r="H114" s="1155">
        <v>27190</v>
      </c>
      <c r="I114" s="1156">
        <v>0.104</v>
      </c>
      <c r="J114" s="1156"/>
    </row>
    <row r="115" spans="2:10">
      <c r="B115" s="5" t="s">
        <v>789</v>
      </c>
      <c r="C115" s="1034">
        <v>30720</v>
      </c>
      <c r="D115" s="1035">
        <v>27370</v>
      </c>
      <c r="E115" s="1036">
        <v>0.109</v>
      </c>
      <c r="F115" s="1036"/>
      <c r="G115" s="1154">
        <v>30990</v>
      </c>
      <c r="H115" s="1155">
        <v>29450</v>
      </c>
      <c r="I115" s="1156">
        <v>0.05</v>
      </c>
      <c r="J115" s="1156"/>
    </row>
    <row r="116" spans="2:10">
      <c r="B116" s="5" t="s">
        <v>154</v>
      </c>
      <c r="C116" s="1034">
        <v>19930</v>
      </c>
      <c r="D116" s="1035">
        <v>19930</v>
      </c>
      <c r="E116" s="1036">
        <v>0</v>
      </c>
      <c r="F116" s="1036"/>
      <c r="G116" s="1154">
        <v>22080</v>
      </c>
      <c r="H116" s="1155">
        <v>22070</v>
      </c>
      <c r="I116" s="1156">
        <v>0</v>
      </c>
      <c r="J116" s="1156"/>
    </row>
    <row r="117" spans="2:10">
      <c r="B117" s="5"/>
    </row>
    <row r="118" spans="2:10" ht="13">
      <c r="B118" s="3" t="s">
        <v>155</v>
      </c>
      <c r="C118" s="1037"/>
      <c r="D118" s="1038"/>
      <c r="E118" s="1039"/>
      <c r="F118" s="1039"/>
      <c r="G118" s="1157"/>
      <c r="H118" s="1158"/>
      <c r="I118" s="1159"/>
      <c r="J118" s="1159"/>
    </row>
    <row r="119" spans="2:10">
      <c r="B119" s="5" t="s">
        <v>155</v>
      </c>
      <c r="C119" s="1037">
        <v>34260</v>
      </c>
      <c r="D119" s="1038">
        <v>32290</v>
      </c>
      <c r="E119" s="1039">
        <v>5.8000000000000003E-2</v>
      </c>
      <c r="F119" s="1039"/>
      <c r="G119" s="1157">
        <v>36130</v>
      </c>
      <c r="H119" s="1158">
        <v>35110</v>
      </c>
      <c r="I119" s="1159">
        <v>2.8000000000000001E-2</v>
      </c>
      <c r="J119" s="1159"/>
    </row>
    <row r="120" spans="2:10">
      <c r="B120" s="5"/>
    </row>
    <row r="121" spans="2:10" ht="13">
      <c r="B121" s="3" t="s">
        <v>156</v>
      </c>
      <c r="C121" s="1040"/>
      <c r="D121" s="1041"/>
      <c r="E121" s="1042"/>
      <c r="F121" s="1042"/>
      <c r="G121" s="1160"/>
      <c r="H121" s="1161"/>
      <c r="I121" s="1162"/>
      <c r="J121" s="1162"/>
    </row>
    <row r="122" spans="2:10">
      <c r="B122" s="5" t="s">
        <v>156</v>
      </c>
      <c r="C122" s="1040">
        <v>40170</v>
      </c>
      <c r="D122" s="1041">
        <v>36410</v>
      </c>
      <c r="E122" s="1042">
        <v>9.2999999999999999E-2</v>
      </c>
      <c r="F122" s="1042"/>
      <c r="G122" s="1160">
        <v>42180</v>
      </c>
      <c r="H122" s="1161">
        <v>37450</v>
      </c>
      <c r="I122" s="1162">
        <v>0.112</v>
      </c>
      <c r="J122" s="1162"/>
    </row>
    <row r="123" spans="2:10">
      <c r="B123" s="5"/>
    </row>
    <row r="124" spans="2:10" ht="13">
      <c r="B124" s="3" t="s">
        <v>157</v>
      </c>
      <c r="C124" s="1043"/>
      <c r="D124" s="1044"/>
      <c r="E124" s="1045"/>
      <c r="F124" s="1045"/>
      <c r="G124" s="1163"/>
      <c r="H124" s="1164"/>
      <c r="I124" s="1165"/>
      <c r="J124" s="1165"/>
    </row>
    <row r="125" spans="2:10">
      <c r="B125" s="5" t="s">
        <v>157</v>
      </c>
      <c r="C125" s="1043">
        <v>38870</v>
      </c>
      <c r="D125" s="1044">
        <v>36800</v>
      </c>
      <c r="E125" s="1045">
        <v>5.2999999999999999E-2</v>
      </c>
      <c r="F125" s="1045"/>
      <c r="G125" s="1163">
        <v>45720</v>
      </c>
      <c r="H125" s="1164">
        <v>42530</v>
      </c>
      <c r="I125" s="1165">
        <v>7.0000000000000007E-2</v>
      </c>
      <c r="J125" s="1165"/>
    </row>
    <row r="126" spans="2:10">
      <c r="B126" s="5"/>
    </row>
    <row r="127" spans="2:10" ht="13">
      <c r="B127" s="3" t="s">
        <v>158</v>
      </c>
      <c r="C127" s="1046"/>
      <c r="D127" s="1047"/>
      <c r="E127" s="1048"/>
      <c r="F127" s="1048"/>
      <c r="G127" s="1166"/>
      <c r="H127" s="1167"/>
      <c r="I127" s="1168"/>
      <c r="J127" s="1168"/>
    </row>
    <row r="128" spans="2:10">
      <c r="B128" s="5" t="s">
        <v>158</v>
      </c>
      <c r="C128" s="1046">
        <v>42850</v>
      </c>
      <c r="D128" s="1047">
        <v>51360</v>
      </c>
      <c r="E128" s="1048">
        <v>-0.19900000000000001</v>
      </c>
      <c r="F128" s="1048"/>
      <c r="G128" s="1166">
        <v>50840</v>
      </c>
      <c r="H128" s="1167">
        <v>48570</v>
      </c>
      <c r="I128" s="1168">
        <v>4.4999999999999998E-2</v>
      </c>
      <c r="J128" s="1168"/>
    </row>
    <row r="129" spans="2:10">
      <c r="B129" s="5"/>
    </row>
    <row r="130" spans="2:10" ht="13">
      <c r="B130" s="3" t="s">
        <v>159</v>
      </c>
      <c r="C130" s="1049"/>
      <c r="D130" s="1050"/>
      <c r="E130" s="1051"/>
      <c r="F130" s="1051"/>
      <c r="G130" s="1169"/>
      <c r="H130" s="1170"/>
      <c r="I130" s="1171"/>
      <c r="J130" s="1171"/>
    </row>
    <row r="131" spans="2:10">
      <c r="B131" s="5" t="s">
        <v>159</v>
      </c>
      <c r="C131" s="1049">
        <v>39550</v>
      </c>
      <c r="D131" s="1050">
        <v>37300</v>
      </c>
      <c r="E131" s="1051">
        <v>5.7000000000000002E-2</v>
      </c>
      <c r="F131" s="1051"/>
      <c r="G131" s="1169">
        <v>46290</v>
      </c>
      <c r="H131" s="1170">
        <v>43060</v>
      </c>
      <c r="I131" s="1171">
        <v>7.0000000000000007E-2</v>
      </c>
      <c r="J131" s="1171"/>
    </row>
    <row r="132" spans="2:10">
      <c r="B132" s="5"/>
    </row>
    <row r="133" spans="2:10" ht="13">
      <c r="B133" s="3" t="s">
        <v>161</v>
      </c>
      <c r="C133" s="1055"/>
      <c r="D133" s="1056"/>
      <c r="E133" s="1057"/>
      <c r="F133" s="1057"/>
      <c r="G133" s="1175"/>
      <c r="H133" s="1176"/>
      <c r="I133" s="1177"/>
      <c r="J133" s="1177"/>
    </row>
    <row r="134" spans="2:10">
      <c r="B134" s="5" t="s">
        <v>161</v>
      </c>
      <c r="C134" s="1055">
        <v>58450</v>
      </c>
      <c r="D134" s="1056">
        <v>49580</v>
      </c>
      <c r="E134" s="1057">
        <v>0.152</v>
      </c>
      <c r="F134" s="1057"/>
      <c r="G134" s="1175">
        <v>57610</v>
      </c>
      <c r="H134" s="1176">
        <v>49310</v>
      </c>
      <c r="I134" s="1177">
        <v>0.14399999999999999</v>
      </c>
      <c r="J134" s="1177"/>
    </row>
    <row r="135" spans="2:10">
      <c r="B135" s="5"/>
    </row>
    <row r="136" spans="2:10" ht="13">
      <c r="B136" s="3" t="s">
        <v>160</v>
      </c>
      <c r="C136" s="1052"/>
      <c r="D136" s="1053"/>
      <c r="E136" s="1054"/>
      <c r="F136" s="1054"/>
      <c r="G136" s="1172"/>
      <c r="H136" s="1173"/>
      <c r="I136" s="1174"/>
      <c r="J136" s="1174"/>
    </row>
    <row r="137" spans="2:10">
      <c r="B137" s="5" t="s">
        <v>160</v>
      </c>
      <c r="C137" s="1052">
        <v>46660</v>
      </c>
      <c r="D137" s="1053">
        <v>39250</v>
      </c>
      <c r="E137" s="1054">
        <v>0.159</v>
      </c>
      <c r="F137" s="1054"/>
      <c r="G137" s="1172">
        <v>48970</v>
      </c>
      <c r="H137" s="1173">
        <v>43160</v>
      </c>
      <c r="I137" s="1174">
        <v>0.11899999999999999</v>
      </c>
      <c r="J137" s="1174"/>
    </row>
    <row r="138" spans="2:10">
      <c r="B138" s="5"/>
    </row>
    <row r="139" spans="2:10" ht="13">
      <c r="B139" s="3" t="s">
        <v>162</v>
      </c>
      <c r="C139" s="1058"/>
      <c r="D139" s="1059"/>
      <c r="E139" s="1060"/>
      <c r="F139" s="1060"/>
      <c r="G139" s="1178"/>
      <c r="H139" s="1179"/>
      <c r="I139" s="1180"/>
      <c r="J139" s="1180"/>
    </row>
    <row r="140" spans="2:10">
      <c r="B140" s="5" t="s">
        <v>163</v>
      </c>
      <c r="C140" s="1058">
        <v>46600</v>
      </c>
      <c r="D140" s="1059">
        <v>48930</v>
      </c>
      <c r="E140" s="1060">
        <v>-0.05</v>
      </c>
      <c r="F140" s="1060"/>
      <c r="G140" s="1178">
        <v>47440</v>
      </c>
      <c r="H140" s="1179">
        <v>48330</v>
      </c>
      <c r="I140" s="1180">
        <v>-1.9E-2</v>
      </c>
      <c r="J140" s="1180"/>
    </row>
    <row r="141" spans="2:10">
      <c r="B141" s="5"/>
    </row>
    <row r="142" spans="2:10" ht="13">
      <c r="B142" s="3" t="s">
        <v>164</v>
      </c>
      <c r="C142" s="1061"/>
      <c r="D142" s="1062"/>
      <c r="E142" s="1063"/>
      <c r="F142" s="1063"/>
      <c r="G142" s="1181"/>
      <c r="H142" s="1182"/>
      <c r="I142" s="1183"/>
      <c r="J142" s="1183"/>
    </row>
    <row r="143" spans="2:10">
      <c r="B143" s="5" t="s">
        <v>165</v>
      </c>
      <c r="C143" s="1061">
        <v>39110</v>
      </c>
      <c r="D143" s="1062">
        <v>38540</v>
      </c>
      <c r="E143" s="1063">
        <v>1.4999999999999999E-2</v>
      </c>
      <c r="F143" s="1063"/>
      <c r="G143" s="1181">
        <v>43750</v>
      </c>
      <c r="H143" s="1182">
        <v>42560</v>
      </c>
      <c r="I143" s="1183">
        <v>2.7E-2</v>
      </c>
      <c r="J143" s="1183"/>
    </row>
    <row r="144" spans="2:10">
      <c r="B144" s="5" t="s">
        <v>166</v>
      </c>
      <c r="C144" s="1061">
        <v>29190</v>
      </c>
      <c r="D144" s="1062">
        <v>29190</v>
      </c>
      <c r="E144" s="1063">
        <v>0</v>
      </c>
      <c r="F144" s="1063"/>
      <c r="G144" s="1181">
        <v>34470</v>
      </c>
      <c r="H144" s="1182">
        <v>30250</v>
      </c>
      <c r="I144" s="1183">
        <v>0.122</v>
      </c>
      <c r="J144" s="1183"/>
    </row>
    <row r="145" spans="2:10">
      <c r="B145" s="5" t="s">
        <v>167</v>
      </c>
      <c r="C145" s="1061">
        <v>32930</v>
      </c>
      <c r="D145" s="1062">
        <v>29040</v>
      </c>
      <c r="E145" s="1063">
        <v>0.11799999999999999</v>
      </c>
      <c r="F145" s="1063"/>
      <c r="G145" s="1181">
        <v>37880</v>
      </c>
      <c r="H145" s="1182">
        <v>34880</v>
      </c>
      <c r="I145" s="1183">
        <v>7.9000000000000001E-2</v>
      </c>
      <c r="J145" s="1183"/>
    </row>
    <row r="146" spans="2:10">
      <c r="B146" s="5" t="s">
        <v>168</v>
      </c>
      <c r="C146" s="1061">
        <v>22230</v>
      </c>
      <c r="D146" s="1062">
        <v>24110</v>
      </c>
      <c r="E146" s="1063">
        <v>-8.4000000000000005E-2</v>
      </c>
      <c r="F146" s="1063"/>
      <c r="G146" s="1181">
        <v>28210</v>
      </c>
      <c r="H146" s="1182">
        <v>28010</v>
      </c>
      <c r="I146" s="1183">
        <v>7.0000000000000001E-3</v>
      </c>
      <c r="J146" s="1183"/>
    </row>
    <row r="147" spans="2:10">
      <c r="B147" s="5" t="s">
        <v>169</v>
      </c>
      <c r="C147" s="1061">
        <v>66290</v>
      </c>
      <c r="D147" s="1062">
        <v>56120</v>
      </c>
      <c r="E147" s="1063">
        <v>0.153</v>
      </c>
      <c r="F147" s="1063"/>
      <c r="G147" s="1181">
        <v>60070</v>
      </c>
      <c r="H147" s="1182">
        <v>54330</v>
      </c>
      <c r="I147" s="1183">
        <v>9.5000000000000001E-2</v>
      </c>
      <c r="J147" s="1183"/>
    </row>
    <row r="148" spans="2:10">
      <c r="B148" s="5" t="s">
        <v>170</v>
      </c>
      <c r="C148" s="1061">
        <v>30650</v>
      </c>
      <c r="D148" s="1062">
        <v>32140</v>
      </c>
      <c r="E148" s="1063">
        <v>-4.8000000000000001E-2</v>
      </c>
      <c r="F148" s="1063"/>
      <c r="G148" s="1181">
        <v>35170</v>
      </c>
      <c r="H148" s="1182">
        <v>35010</v>
      </c>
      <c r="I148" s="1183">
        <v>5.0000000000000001E-3</v>
      </c>
      <c r="J148" s="1183"/>
    </row>
    <row r="149" spans="2:10">
      <c r="B149" s="5" t="s">
        <v>171</v>
      </c>
      <c r="C149" s="1061">
        <v>30160</v>
      </c>
      <c r="D149" s="1062">
        <v>29140</v>
      </c>
      <c r="E149" s="1063">
        <v>3.4000000000000002E-2</v>
      </c>
      <c r="F149" s="1063"/>
      <c r="G149" s="1181">
        <v>31520</v>
      </c>
      <c r="H149" s="1182">
        <v>31430</v>
      </c>
      <c r="I149" s="1183">
        <v>3.0000000000000001E-3</v>
      </c>
      <c r="J149" s="1183"/>
    </row>
    <row r="150" spans="2:10">
      <c r="B150" s="5" t="s">
        <v>172</v>
      </c>
      <c r="C150" s="1061">
        <v>31150</v>
      </c>
      <c r="D150" s="1062">
        <v>32140</v>
      </c>
      <c r="E150" s="1063">
        <v>-3.2000000000000001E-2</v>
      </c>
      <c r="F150" s="1063"/>
      <c r="G150" s="1181">
        <v>34260</v>
      </c>
      <c r="H150" s="1182">
        <v>34740</v>
      </c>
      <c r="I150" s="1183">
        <v>-1.4E-2</v>
      </c>
      <c r="J150" s="1183"/>
    </row>
    <row r="151" spans="2:10">
      <c r="B151" s="5" t="s">
        <v>173</v>
      </c>
      <c r="C151" s="1061">
        <v>30670</v>
      </c>
      <c r="D151" s="1062">
        <v>35110</v>
      </c>
      <c r="E151" s="1063">
        <v>-0.14499999999999999</v>
      </c>
      <c r="F151" s="1063"/>
      <c r="G151" s="1181">
        <v>35520</v>
      </c>
      <c r="H151" s="1182">
        <v>38960</v>
      </c>
      <c r="I151" s="1183">
        <v>-9.7000000000000003E-2</v>
      </c>
      <c r="J151" s="1183"/>
    </row>
    <row r="152" spans="2:10">
      <c r="B152" s="5" t="s">
        <v>174</v>
      </c>
      <c r="C152" s="1061">
        <v>30080</v>
      </c>
      <c r="D152" s="1062">
        <v>30080</v>
      </c>
      <c r="E152" s="1063">
        <v>0</v>
      </c>
      <c r="F152" s="1063"/>
      <c r="G152" s="1181">
        <v>32930</v>
      </c>
      <c r="H152" s="1182">
        <v>32830</v>
      </c>
      <c r="I152" s="1183">
        <v>3.0000000000000001E-3</v>
      </c>
      <c r="J152" s="1183"/>
    </row>
    <row r="153" spans="2:10">
      <c r="B153" s="5" t="s">
        <v>175</v>
      </c>
      <c r="C153" s="1061">
        <v>42540</v>
      </c>
      <c r="D153" s="1062">
        <v>35110</v>
      </c>
      <c r="E153" s="1063">
        <v>0.17499999999999999</v>
      </c>
      <c r="F153" s="1063"/>
      <c r="G153" s="1181">
        <v>43740</v>
      </c>
      <c r="H153" s="1182">
        <v>43160</v>
      </c>
      <c r="I153" s="1183">
        <v>1.2999999999999999E-2</v>
      </c>
      <c r="J153" s="1183"/>
    </row>
    <row r="154" spans="2:10">
      <c r="B154" s="5" t="s">
        <v>176</v>
      </c>
      <c r="C154" s="1061">
        <v>22820</v>
      </c>
      <c r="D154" s="1062">
        <v>22820</v>
      </c>
      <c r="E154" s="1063">
        <v>0</v>
      </c>
      <c r="F154" s="1063"/>
      <c r="G154" s="1181">
        <v>28630</v>
      </c>
      <c r="H154" s="1182">
        <v>27580</v>
      </c>
      <c r="I154" s="1183">
        <v>3.6999999999999998E-2</v>
      </c>
      <c r="J154" s="1183"/>
    </row>
    <row r="155" spans="2:10">
      <c r="B155" s="5" t="s">
        <v>177</v>
      </c>
      <c r="C155" s="1061">
        <v>46600</v>
      </c>
      <c r="D155" s="1062">
        <v>39660</v>
      </c>
      <c r="E155" s="1063">
        <v>0.14899999999999999</v>
      </c>
      <c r="F155" s="1063"/>
      <c r="G155" s="1181">
        <v>49750</v>
      </c>
      <c r="H155" s="1182">
        <v>45780</v>
      </c>
      <c r="I155" s="1183">
        <v>0.08</v>
      </c>
      <c r="J155" s="1183"/>
    </row>
    <row r="156" spans="2:10">
      <c r="B156" s="5" t="s">
        <v>178</v>
      </c>
      <c r="C156" s="1061">
        <v>37530</v>
      </c>
      <c r="D156" s="1062">
        <v>29650</v>
      </c>
      <c r="E156" s="1063">
        <v>0.21</v>
      </c>
      <c r="F156" s="1063"/>
      <c r="G156" s="1181">
        <v>39880</v>
      </c>
      <c r="H156" s="1182">
        <v>30690</v>
      </c>
      <c r="I156" s="1183">
        <v>0.23</v>
      </c>
      <c r="J156" s="1183"/>
    </row>
    <row r="157" spans="2:10">
      <c r="B157" s="5" t="s">
        <v>179</v>
      </c>
      <c r="C157" s="1061">
        <v>52480</v>
      </c>
      <c r="D157" s="1062">
        <v>61010</v>
      </c>
      <c r="E157" s="1063">
        <v>-0.16300000000000001</v>
      </c>
      <c r="F157" s="1063"/>
      <c r="G157" s="1181">
        <v>54960</v>
      </c>
      <c r="H157" s="1182">
        <v>53700</v>
      </c>
      <c r="I157" s="1183">
        <v>2.3E-2</v>
      </c>
      <c r="J157" s="1183"/>
    </row>
    <row r="158" spans="2:10">
      <c r="B158" s="5" t="s">
        <v>180</v>
      </c>
      <c r="C158" s="1061">
        <v>33650</v>
      </c>
      <c r="D158" s="1062">
        <v>28410</v>
      </c>
      <c r="E158" s="1063">
        <v>0.156</v>
      </c>
      <c r="F158" s="1063"/>
      <c r="G158" s="1181">
        <v>32590</v>
      </c>
      <c r="H158" s="1182">
        <v>30120</v>
      </c>
      <c r="I158" s="1183">
        <v>7.5999999999999998E-2</v>
      </c>
      <c r="J158" s="1183"/>
    </row>
    <row r="159" spans="2:10">
      <c r="B159" s="5" t="s">
        <v>181</v>
      </c>
      <c r="C159" s="1061">
        <v>26160</v>
      </c>
      <c r="D159" s="1062">
        <v>26160</v>
      </c>
      <c r="E159" s="1063">
        <v>0</v>
      </c>
      <c r="F159" s="1063"/>
      <c r="G159" s="1181">
        <v>30910</v>
      </c>
      <c r="H159" s="1182">
        <v>28590</v>
      </c>
      <c r="I159" s="1183">
        <v>7.4999999999999997E-2</v>
      </c>
      <c r="J159" s="1183"/>
    </row>
    <row r="160" spans="2:10">
      <c r="B160" s="5" t="s">
        <v>182</v>
      </c>
      <c r="C160" s="1061">
        <v>28170</v>
      </c>
      <c r="D160" s="1062">
        <v>26160</v>
      </c>
      <c r="E160" s="1063">
        <v>7.1999999999999995E-2</v>
      </c>
      <c r="F160" s="1063"/>
      <c r="G160" s="1181">
        <v>32930</v>
      </c>
      <c r="H160" s="1182">
        <v>30650</v>
      </c>
      <c r="I160" s="1183">
        <v>6.9000000000000006E-2</v>
      </c>
      <c r="J160" s="1183"/>
    </row>
    <row r="161" spans="2:10">
      <c r="B161" s="5" t="s">
        <v>183</v>
      </c>
      <c r="C161" s="1061">
        <v>27150</v>
      </c>
      <c r="D161" s="1062">
        <v>24910</v>
      </c>
      <c r="E161" s="1063">
        <v>8.3000000000000004E-2</v>
      </c>
      <c r="F161" s="1063"/>
      <c r="G161" s="1181">
        <v>31230</v>
      </c>
      <c r="H161" s="1182">
        <v>28540</v>
      </c>
      <c r="I161" s="1183">
        <v>8.5999999999999993E-2</v>
      </c>
      <c r="J161" s="1183"/>
    </row>
    <row r="162" spans="2:10">
      <c r="B162" s="5" t="s">
        <v>184</v>
      </c>
      <c r="C162" s="1061">
        <v>46600</v>
      </c>
      <c r="D162" s="1062">
        <v>38060</v>
      </c>
      <c r="E162" s="1063">
        <v>0.183</v>
      </c>
      <c r="F162" s="1063"/>
      <c r="G162" s="1181">
        <v>46830</v>
      </c>
      <c r="H162" s="1182">
        <v>40780</v>
      </c>
      <c r="I162" s="1183">
        <v>0.129</v>
      </c>
      <c r="J162" s="1183"/>
    </row>
    <row r="163" spans="2:10">
      <c r="B163" s="5"/>
    </row>
    <row r="164" spans="2:10" ht="13">
      <c r="B164" s="3" t="s">
        <v>185</v>
      </c>
      <c r="C164" s="1064"/>
      <c r="D164" s="1065"/>
      <c r="E164" s="1066"/>
      <c r="F164" s="1066"/>
      <c r="G164" s="1184"/>
      <c r="H164" s="1185"/>
      <c r="I164" s="1186"/>
      <c r="J164" s="1186"/>
    </row>
    <row r="165" spans="2:10">
      <c r="B165" s="5" t="s">
        <v>186</v>
      </c>
      <c r="C165" s="1064">
        <v>44030</v>
      </c>
      <c r="D165" s="1065">
        <v>42890</v>
      </c>
      <c r="E165" s="1066">
        <v>2.5999999999999999E-2</v>
      </c>
      <c r="F165" s="1066"/>
      <c r="G165" s="1184">
        <v>49280</v>
      </c>
      <c r="H165" s="1185">
        <v>45810</v>
      </c>
      <c r="I165" s="1186">
        <v>7.0000000000000007E-2</v>
      </c>
      <c r="J165" s="1186"/>
    </row>
    <row r="166" spans="2:10">
      <c r="B166" s="5" t="s">
        <v>187</v>
      </c>
      <c r="C166" s="1064">
        <v>21590</v>
      </c>
      <c r="D166" s="1065">
        <v>21590</v>
      </c>
      <c r="E166" s="1066">
        <v>0</v>
      </c>
      <c r="F166" s="1066"/>
      <c r="G166" s="1184">
        <v>28950</v>
      </c>
      <c r="H166" s="1185">
        <v>24230</v>
      </c>
      <c r="I166" s="1186">
        <v>0.16300000000000001</v>
      </c>
      <c r="J166" s="1186"/>
    </row>
    <row r="167" spans="2:10">
      <c r="B167" s="5" t="s">
        <v>188</v>
      </c>
      <c r="C167" s="1064">
        <v>27680</v>
      </c>
      <c r="D167" s="1065">
        <v>26780</v>
      </c>
      <c r="E167" s="1066">
        <v>3.3000000000000002E-2</v>
      </c>
      <c r="F167" s="1066"/>
      <c r="G167" s="1184">
        <v>29930</v>
      </c>
      <c r="H167" s="1185">
        <v>29020</v>
      </c>
      <c r="I167" s="1186">
        <v>0.03</v>
      </c>
      <c r="J167" s="1186"/>
    </row>
    <row r="168" spans="2:10">
      <c r="B168" s="5" t="s">
        <v>189</v>
      </c>
      <c r="C168" s="1064">
        <v>36180</v>
      </c>
      <c r="D168" s="1065">
        <v>30730</v>
      </c>
      <c r="E168" s="1066">
        <v>0.15</v>
      </c>
      <c r="F168" s="1066"/>
      <c r="G168" s="1184">
        <v>39980</v>
      </c>
      <c r="H168" s="1185">
        <v>32430</v>
      </c>
      <c r="I168" s="1186">
        <v>0.189</v>
      </c>
      <c r="J168" s="1186"/>
    </row>
    <row r="169" spans="2:10">
      <c r="B169" s="5" t="s">
        <v>190</v>
      </c>
      <c r="C169" s="1064">
        <v>37790</v>
      </c>
      <c r="D169" s="1065">
        <v>27250</v>
      </c>
      <c r="E169" s="1066">
        <v>0.27900000000000003</v>
      </c>
      <c r="F169" s="1066"/>
      <c r="G169" s="1184">
        <v>39480</v>
      </c>
      <c r="H169" s="1185">
        <v>28900</v>
      </c>
      <c r="I169" s="1186">
        <v>0.26800000000000002</v>
      </c>
      <c r="J169" s="1186"/>
    </row>
    <row r="170" spans="2:10">
      <c r="B170" s="5"/>
    </row>
    <row r="171" spans="2:10" ht="13">
      <c r="B171" s="3" t="s">
        <v>191</v>
      </c>
      <c r="C171" s="1067"/>
      <c r="D171" s="1068"/>
      <c r="E171" s="1069"/>
      <c r="F171" s="1069"/>
      <c r="G171" s="1187"/>
      <c r="H171" s="1188"/>
      <c r="I171" s="1189"/>
      <c r="J171" s="1189"/>
    </row>
    <row r="172" spans="2:10">
      <c r="B172" s="5" t="s">
        <v>191</v>
      </c>
      <c r="C172" s="1067">
        <v>30130</v>
      </c>
      <c r="D172" s="1068">
        <v>29540</v>
      </c>
      <c r="E172" s="1069">
        <v>0.02</v>
      </c>
      <c r="F172" s="1069"/>
      <c r="G172" s="1187">
        <v>33990</v>
      </c>
      <c r="H172" s="1188">
        <v>31370</v>
      </c>
      <c r="I172" s="1189">
        <v>7.6999999999999999E-2</v>
      </c>
      <c r="J172" s="1189"/>
    </row>
    <row r="173" spans="2:10">
      <c r="B173" s="5"/>
    </row>
    <row r="174" spans="2:10" ht="13">
      <c r="B174" s="3" t="s">
        <v>192</v>
      </c>
      <c r="C174" s="1070"/>
      <c r="D174" s="1071"/>
      <c r="E174" s="1072"/>
      <c r="F174" s="1072"/>
      <c r="G174" s="1190"/>
      <c r="H174" s="1191"/>
      <c r="I174" s="1192"/>
      <c r="J174" s="1192"/>
    </row>
    <row r="175" spans="2:10">
      <c r="B175" s="5" t="s">
        <v>192</v>
      </c>
      <c r="C175" s="1070">
        <v>50530</v>
      </c>
      <c r="D175" s="1071">
        <v>43000</v>
      </c>
      <c r="E175" s="1072">
        <v>0.14899999999999999</v>
      </c>
      <c r="F175" s="1072"/>
      <c r="G175" s="1190">
        <v>56280</v>
      </c>
      <c r="H175" s="1191">
        <v>49040</v>
      </c>
      <c r="I175" s="1192">
        <v>0.129</v>
      </c>
      <c r="J175" s="1192"/>
    </row>
    <row r="176" spans="2:10">
      <c r="B176" s="5"/>
    </row>
    <row r="177" spans="2:10" ht="13">
      <c r="B177" s="3" t="s">
        <v>193</v>
      </c>
      <c r="C177" s="1073"/>
      <c r="D177" s="1074"/>
      <c r="E177" s="1075"/>
      <c r="F177" s="1075"/>
      <c r="G177" s="1193"/>
      <c r="H177" s="1194"/>
      <c r="I177" s="1195"/>
      <c r="J177" s="1195"/>
    </row>
    <row r="178" spans="2:10">
      <c r="B178" s="5" t="s">
        <v>193</v>
      </c>
      <c r="C178" s="1073">
        <v>34750</v>
      </c>
      <c r="D178" s="1074">
        <v>35150</v>
      </c>
      <c r="E178" s="1075">
        <v>-1.2E-2</v>
      </c>
      <c r="F178" s="1075"/>
      <c r="G178" s="1193">
        <v>36850</v>
      </c>
      <c r="H178" s="1194">
        <v>39960</v>
      </c>
      <c r="I178" s="1195">
        <v>-8.4000000000000005E-2</v>
      </c>
      <c r="J178" s="1195"/>
    </row>
    <row r="179" spans="2:10">
      <c r="B179" s="5"/>
    </row>
    <row r="180" spans="2:10" ht="13">
      <c r="B180" s="3" t="s">
        <v>194</v>
      </c>
      <c r="C180" s="1076"/>
      <c r="D180" s="1077"/>
      <c r="E180" s="1078"/>
      <c r="F180" s="1078"/>
      <c r="G180" s="1196"/>
      <c r="H180" s="1197"/>
      <c r="I180" s="1198"/>
      <c r="J180" s="1198"/>
    </row>
    <row r="181" spans="2:10">
      <c r="B181" s="5" t="s">
        <v>194</v>
      </c>
      <c r="C181" s="1076">
        <v>47590</v>
      </c>
      <c r="D181" s="1077">
        <v>33190</v>
      </c>
      <c r="E181" s="1078">
        <v>0.30299999999999999</v>
      </c>
      <c r="F181" s="1078"/>
      <c r="G181" s="1196">
        <v>47150</v>
      </c>
      <c r="H181" s="1197">
        <v>44910</v>
      </c>
      <c r="I181" s="1198">
        <v>4.7E-2</v>
      </c>
      <c r="J181" s="1198"/>
    </row>
    <row r="182" spans="2:10">
      <c r="B182" s="5"/>
    </row>
    <row r="183" spans="2:10" ht="13">
      <c r="B183" s="3" t="s">
        <v>195</v>
      </c>
      <c r="C183" s="1079"/>
      <c r="D183" s="1080"/>
      <c r="E183" s="1081"/>
      <c r="F183" s="1081"/>
      <c r="G183" s="1199"/>
      <c r="H183" s="1200"/>
      <c r="I183" s="1201"/>
      <c r="J183" s="1201"/>
    </row>
    <row r="184" spans="2:10">
      <c r="B184" s="5" t="s">
        <v>196</v>
      </c>
      <c r="C184" s="1079">
        <v>51630</v>
      </c>
      <c r="D184" s="1080">
        <v>48850</v>
      </c>
      <c r="E184" s="1081">
        <v>5.3999999999999999E-2</v>
      </c>
      <c r="F184" s="1081"/>
      <c r="G184" s="1199">
        <v>56660</v>
      </c>
      <c r="H184" s="1200">
        <v>55630</v>
      </c>
      <c r="I184" s="1201">
        <v>1.7999999999999999E-2</v>
      </c>
      <c r="J184" s="1201"/>
    </row>
    <row r="185" spans="2:10">
      <c r="B185" s="5"/>
    </row>
    <row r="186" spans="2:10" ht="13">
      <c r="B186" s="3" t="s">
        <v>197</v>
      </c>
      <c r="C186" s="1082"/>
      <c r="D186" s="1083"/>
      <c r="E186" s="1084"/>
      <c r="F186" s="1084"/>
      <c r="G186" s="1202"/>
      <c r="H186" s="1203"/>
      <c r="I186" s="1204"/>
      <c r="J186" s="1204"/>
    </row>
    <row r="187" spans="2:10">
      <c r="B187" s="5" t="s">
        <v>198</v>
      </c>
      <c r="C187" s="1082">
        <v>37410</v>
      </c>
      <c r="D187" s="1083">
        <v>37410</v>
      </c>
      <c r="E187" s="1084">
        <v>0</v>
      </c>
      <c r="F187" s="1084"/>
      <c r="G187" s="1202">
        <v>42740</v>
      </c>
      <c r="H187" s="1203">
        <v>39780</v>
      </c>
      <c r="I187" s="1204">
        <v>6.9000000000000006E-2</v>
      </c>
      <c r="J187" s="1204"/>
    </row>
    <row r="188" spans="2:10">
      <c r="B188" s="5" t="s">
        <v>199</v>
      </c>
      <c r="C188" s="1082">
        <v>48940</v>
      </c>
      <c r="D188" s="1083">
        <v>39310</v>
      </c>
      <c r="E188" s="1084">
        <v>0.19700000000000001</v>
      </c>
      <c r="F188" s="1084"/>
      <c r="G188" s="1202">
        <v>50540</v>
      </c>
      <c r="H188" s="1203">
        <v>42090</v>
      </c>
      <c r="I188" s="1204">
        <v>0.16700000000000001</v>
      </c>
      <c r="J188" s="1204"/>
    </row>
    <row r="189" spans="2:10">
      <c r="B189" s="5"/>
    </row>
    <row r="190" spans="2:10" ht="13">
      <c r="B190" s="3" t="s">
        <v>200</v>
      </c>
      <c r="C190" s="1085"/>
      <c r="D190" s="1086"/>
      <c r="E190" s="1087"/>
      <c r="F190" s="1087"/>
      <c r="G190" s="1205"/>
      <c r="H190" s="1206"/>
      <c r="I190" s="1207"/>
      <c r="J190" s="1207"/>
    </row>
    <row r="191" spans="2:10">
      <c r="B191" s="5" t="s">
        <v>201</v>
      </c>
      <c r="C191" s="1085">
        <v>27570</v>
      </c>
      <c r="D191" s="1086">
        <v>27570</v>
      </c>
      <c r="E191" s="1087">
        <v>0</v>
      </c>
      <c r="F191" s="1087"/>
      <c r="G191" s="1205">
        <v>28440</v>
      </c>
      <c r="H191" s="1206">
        <v>27230</v>
      </c>
      <c r="I191" s="1207">
        <v>4.2999999999999997E-2</v>
      </c>
      <c r="J191" s="1207"/>
    </row>
    <row r="192" spans="2:10">
      <c r="B192" s="5" t="s">
        <v>202</v>
      </c>
      <c r="C192" s="1085">
        <v>45870</v>
      </c>
      <c r="D192" s="1086">
        <v>35910</v>
      </c>
      <c r="E192" s="1087">
        <v>0.217</v>
      </c>
      <c r="F192" s="1087"/>
      <c r="G192" s="1205">
        <v>48180</v>
      </c>
      <c r="H192" s="1206">
        <v>38460</v>
      </c>
      <c r="I192" s="1207">
        <v>0.20200000000000001</v>
      </c>
      <c r="J192" s="1207"/>
    </row>
    <row r="193" spans="2:10">
      <c r="B193" s="5"/>
    </row>
    <row r="194" spans="2:10" ht="13">
      <c r="B194" s="3" t="s">
        <v>7</v>
      </c>
      <c r="C194" s="1088">
        <v>31180</v>
      </c>
      <c r="D194" s="1089">
        <v>27570</v>
      </c>
      <c r="E194" s="1090">
        <v>0.11600000000000001</v>
      </c>
      <c r="F194" s="1090"/>
      <c r="G194" s="1208">
        <v>35260</v>
      </c>
      <c r="H194" s="1209">
        <v>32420</v>
      </c>
      <c r="I194" s="1210">
        <v>8.1000000000000003E-2</v>
      </c>
      <c r="J194" s="1210"/>
    </row>
    <row r="195" spans="2:10">
      <c r="C195" s="1088"/>
      <c r="D195" s="1089"/>
      <c r="E195" s="1090"/>
      <c r="F195" s="1090"/>
      <c r="G195" s="1208"/>
      <c r="H195" s="1209"/>
      <c r="I195" s="1210"/>
      <c r="J195" s="1210"/>
    </row>
    <row r="196" spans="2:10" ht="13">
      <c r="B196" s="9"/>
      <c r="C196" s="9"/>
      <c r="D196" s="9"/>
      <c r="E196" s="9"/>
      <c r="F196" s="9"/>
      <c r="G196" s="9"/>
      <c r="H196" s="9"/>
      <c r="I196" s="13" t="s">
        <v>17</v>
      </c>
    </row>
    <row r="197" spans="2:10" ht="12.5" customHeight="1">
      <c r="B197" s="2848" t="s">
        <v>570</v>
      </c>
      <c r="C197" s="2846"/>
      <c r="D197" s="2846"/>
      <c r="E197" s="2846"/>
      <c r="F197" s="2846"/>
      <c r="G197" s="2846"/>
      <c r="H197" s="2846"/>
      <c r="I197" s="2846"/>
    </row>
    <row r="198" spans="2:10" ht="12.5" customHeight="1">
      <c r="B198" s="2848" t="s">
        <v>49</v>
      </c>
      <c r="C198" s="2846"/>
      <c r="D198" s="2846"/>
      <c r="E198" s="2846"/>
      <c r="F198" s="2846"/>
      <c r="G198" s="2846"/>
      <c r="H198" s="2846"/>
      <c r="I198" s="2846"/>
    </row>
    <row r="199" spans="2:10" ht="12.5" customHeight="1">
      <c r="B199" s="2848" t="s">
        <v>650</v>
      </c>
      <c r="C199" s="2846"/>
      <c r="D199" s="2846"/>
      <c r="E199" s="2846"/>
      <c r="F199" s="2846"/>
      <c r="G199" s="2846"/>
      <c r="H199" s="2846"/>
      <c r="I199" s="2846"/>
    </row>
    <row r="200" spans="2:10" ht="12.5" customHeight="1">
      <c r="B200" s="2848" t="s">
        <v>691</v>
      </c>
      <c r="C200" s="2846"/>
      <c r="D200" s="2846"/>
      <c r="E200" s="2846"/>
      <c r="F200" s="2846"/>
      <c r="G200" s="2846"/>
      <c r="H200" s="2846"/>
      <c r="I200" s="2846"/>
    </row>
    <row r="201" spans="2:10" ht="32" customHeight="1">
      <c r="B201" s="2848" t="s">
        <v>591</v>
      </c>
      <c r="C201" s="2846"/>
      <c r="D201" s="2846"/>
      <c r="E201" s="2846"/>
      <c r="F201" s="2846"/>
      <c r="G201" s="2846"/>
      <c r="H201" s="2846"/>
      <c r="I201" s="2846"/>
    </row>
    <row r="202" spans="2:10" ht="12.5" customHeight="1">
      <c r="B202" s="2848" t="s">
        <v>568</v>
      </c>
      <c r="C202" s="2846"/>
      <c r="D202" s="2846"/>
      <c r="E202" s="2846"/>
      <c r="F202" s="2846"/>
      <c r="G202" s="2846"/>
      <c r="H202" s="2846"/>
      <c r="I202" s="2846"/>
    </row>
    <row r="203" spans="2:10">
      <c r="B203" s="2848" t="s">
        <v>572</v>
      </c>
      <c r="C203" s="2846"/>
      <c r="D203" s="2846"/>
      <c r="E203" s="2846"/>
      <c r="F203" s="2846"/>
      <c r="G203" s="2846"/>
      <c r="H203" s="2846"/>
      <c r="I203" s="2846"/>
    </row>
    <row r="204" spans="2:10">
      <c r="B204" s="2848" t="s">
        <v>808</v>
      </c>
      <c r="C204" s="2846"/>
      <c r="D204" s="2846"/>
      <c r="E204" s="2846"/>
      <c r="F204" s="2846"/>
      <c r="G204" s="2846"/>
      <c r="H204" s="2846"/>
      <c r="I204" s="2846"/>
    </row>
  </sheetData>
  <mergeCells count="10">
    <mergeCell ref="C5:E5"/>
    <mergeCell ref="G5:I5"/>
    <mergeCell ref="B197:I197"/>
    <mergeCell ref="B198:I198"/>
    <mergeCell ref="B200:I200"/>
    <mergeCell ref="B203:I203"/>
    <mergeCell ref="B204:I204"/>
    <mergeCell ref="B199:I199"/>
    <mergeCell ref="B201:I201"/>
    <mergeCell ref="B202:I202"/>
  </mergeCells>
  <pageMargins left="0.7" right="0.7" top="0.75" bottom="0.75" header="0.3" footer="0.3"/>
  <pageSetup paperSize="9" scale="82" fitToHeight="0" orientation="landscape"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7"/>
  <sheetViews>
    <sheetView zoomScale="75" zoomScaleNormal="75" workbookViewId="0">
      <pane xSplit="2" ySplit="6" topLeftCell="C7" activePane="bottomRight" state="frozen"/>
      <selection pane="topRight"/>
      <selection pane="bottomLeft"/>
      <selection pane="bottomRight"/>
    </sheetView>
  </sheetViews>
  <sheetFormatPr defaultColWidth="11" defaultRowHeight="12.5"/>
  <cols>
    <col min="1" max="1" width="0.1796875" style="2804" hidden="1" customWidth="1"/>
    <col min="2" max="2" width="70.7265625" customWidth="1"/>
    <col min="3" max="5" width="13.7265625" customWidth="1"/>
    <col min="6" max="6" width="2.7265625" customWidth="1"/>
    <col min="7" max="9" width="13.7265625" customWidth="1"/>
    <col min="10" max="10" width="2.7265625" customWidth="1"/>
    <col min="11" max="13" width="13.7265625" customWidth="1"/>
    <col min="14" max="14" width="2.7265625" customWidth="1"/>
    <col min="15" max="17" width="13.7265625" customWidth="1"/>
    <col min="18" max="18" width="2.7265625" customWidth="1"/>
    <col min="19" max="21" width="13.7265625" customWidth="1"/>
  </cols>
  <sheetData>
    <row r="1" spans="2:22">
      <c r="B1" s="2" t="str">
        <f>HYPERLINK("#'Contents'!A1", "Back to contents")</f>
        <v>Back to contents</v>
      </c>
    </row>
    <row r="2" spans="2:22" ht="22.5">
      <c r="B2" s="11" t="s">
        <v>706</v>
      </c>
    </row>
    <row r="3" spans="2:22" ht="13">
      <c r="B3" s="12" t="s">
        <v>7</v>
      </c>
    </row>
    <row r="4" spans="2:22" ht="13">
      <c r="B4" s="10"/>
      <c r="C4" s="10"/>
      <c r="D4" s="10"/>
      <c r="E4" s="10"/>
      <c r="F4" s="10"/>
      <c r="G4" s="10"/>
      <c r="H4" s="10"/>
      <c r="I4" s="10"/>
      <c r="J4" s="10"/>
      <c r="K4" s="10"/>
      <c r="L4" s="10"/>
      <c r="M4" s="10"/>
      <c r="N4" s="10"/>
      <c r="O4" s="10"/>
      <c r="P4" s="10"/>
      <c r="Q4" s="10"/>
      <c r="R4" s="10"/>
      <c r="S4" s="10"/>
      <c r="T4" s="10"/>
      <c r="U4" s="14" t="s">
        <v>527</v>
      </c>
    </row>
    <row r="5" spans="2:22" ht="30" customHeight="1">
      <c r="C5" s="2849" t="s">
        <v>8</v>
      </c>
      <c r="D5" s="2849"/>
      <c r="E5" s="2849"/>
      <c r="G5" s="2849" t="s">
        <v>9</v>
      </c>
      <c r="H5" s="2849"/>
      <c r="I5" s="2849"/>
      <c r="K5" s="2849" t="s">
        <v>10</v>
      </c>
      <c r="L5" s="2849"/>
      <c r="M5" s="2849"/>
      <c r="O5" s="2849" t="s">
        <v>11</v>
      </c>
      <c r="P5" s="2849"/>
      <c r="Q5" s="2849"/>
      <c r="S5" s="2849" t="s">
        <v>12</v>
      </c>
      <c r="T5" s="2849"/>
      <c r="U5" s="2849"/>
    </row>
    <row r="6" spans="2:22" ht="29.5" customHeight="1">
      <c r="B6" s="16" t="s">
        <v>50</v>
      </c>
      <c r="C6" s="15" t="s">
        <v>5</v>
      </c>
      <c r="D6" s="15" t="s">
        <v>6</v>
      </c>
      <c r="E6" s="15" t="s">
        <v>702</v>
      </c>
      <c r="F6" s="15"/>
      <c r="G6" s="15" t="s">
        <v>5</v>
      </c>
      <c r="H6" s="15" t="s">
        <v>6</v>
      </c>
      <c r="I6" s="15" t="s">
        <v>703</v>
      </c>
      <c r="J6" s="15"/>
      <c r="K6" s="15" t="s">
        <v>5</v>
      </c>
      <c r="L6" s="15" t="s">
        <v>6</v>
      </c>
      <c r="M6" s="15" t="s">
        <v>703</v>
      </c>
      <c r="N6" s="15"/>
      <c r="O6" s="15" t="s">
        <v>5</v>
      </c>
      <c r="P6" s="15" t="s">
        <v>6</v>
      </c>
      <c r="Q6" s="15" t="s">
        <v>703</v>
      </c>
      <c r="R6" s="15"/>
      <c r="S6" s="15" t="s">
        <v>5</v>
      </c>
      <c r="T6" s="15" t="s">
        <v>6</v>
      </c>
      <c r="U6" s="15" t="s">
        <v>702</v>
      </c>
      <c r="V6" s="15"/>
    </row>
    <row r="8" spans="2:22" ht="13">
      <c r="B8" s="12" t="s">
        <v>16</v>
      </c>
    </row>
    <row r="10" spans="2:22" ht="13">
      <c r="B10" s="3" t="s">
        <v>81</v>
      </c>
      <c r="C10" s="1211"/>
      <c r="D10" s="1212"/>
      <c r="E10" s="1213"/>
      <c r="F10" s="1213"/>
      <c r="G10" s="1331"/>
      <c r="H10" s="1332"/>
      <c r="I10" s="1333"/>
      <c r="J10" s="1333"/>
      <c r="K10" s="1451"/>
      <c r="L10" s="1452"/>
      <c r="M10" s="1453"/>
      <c r="N10" s="1453"/>
      <c r="O10" s="1571"/>
      <c r="P10" s="1572"/>
      <c r="Q10" s="1573"/>
      <c r="R10" s="1573"/>
      <c r="S10" s="1691"/>
      <c r="T10" s="1692"/>
      <c r="U10" s="1693"/>
      <c r="V10" s="1693"/>
    </row>
    <row r="11" spans="2:22">
      <c r="B11" s="5" t="s">
        <v>82</v>
      </c>
      <c r="C11" s="1211" t="s">
        <v>40</v>
      </c>
      <c r="D11" s="1212" t="s">
        <v>40</v>
      </c>
      <c r="E11" s="1213" t="s">
        <v>40</v>
      </c>
      <c r="F11" s="1213"/>
      <c r="G11" s="1331">
        <v>65650</v>
      </c>
      <c r="H11" s="1332">
        <v>61570</v>
      </c>
      <c r="I11" s="1333">
        <v>6.2E-2</v>
      </c>
      <c r="J11" s="1333"/>
      <c r="K11" s="1451">
        <v>37730</v>
      </c>
      <c r="L11" s="1452">
        <v>32740</v>
      </c>
      <c r="M11" s="1453">
        <v>0.13200000000000001</v>
      </c>
      <c r="N11" s="1453"/>
      <c r="O11" s="1571" t="s">
        <v>40</v>
      </c>
      <c r="P11" s="1572" t="s">
        <v>40</v>
      </c>
      <c r="Q11" s="1573" t="s">
        <v>40</v>
      </c>
      <c r="R11" s="1573"/>
      <c r="S11" s="1691" t="s">
        <v>443</v>
      </c>
      <c r="T11" s="1692" t="s">
        <v>443</v>
      </c>
      <c r="U11" s="1693" t="s">
        <v>443</v>
      </c>
      <c r="V11" s="1693"/>
    </row>
    <row r="12" spans="2:22">
      <c r="B12" s="5" t="s">
        <v>83</v>
      </c>
      <c r="C12" s="1211">
        <v>92430</v>
      </c>
      <c r="D12" s="1212">
        <v>85850</v>
      </c>
      <c r="E12" s="1213">
        <v>7.0999999999999994E-2</v>
      </c>
      <c r="F12" s="1213"/>
      <c r="G12" s="1331">
        <v>55610</v>
      </c>
      <c r="H12" s="1332">
        <v>55610</v>
      </c>
      <c r="I12" s="1333">
        <v>0</v>
      </c>
      <c r="J12" s="1333"/>
      <c r="K12" s="1451">
        <v>36240</v>
      </c>
      <c r="L12" s="1452">
        <v>36240</v>
      </c>
      <c r="M12" s="1453">
        <v>0</v>
      </c>
      <c r="N12" s="1453"/>
      <c r="O12" s="1571">
        <v>28430</v>
      </c>
      <c r="P12" s="1572">
        <v>28430</v>
      </c>
      <c r="Q12" s="1573">
        <v>0</v>
      </c>
      <c r="R12" s="1573"/>
      <c r="S12" s="1691">
        <v>21950</v>
      </c>
      <c r="T12" s="1692">
        <v>21950</v>
      </c>
      <c r="U12" s="1693">
        <v>0</v>
      </c>
      <c r="V12" s="1693"/>
    </row>
    <row r="13" spans="2:22">
      <c r="B13" s="5" t="s">
        <v>84</v>
      </c>
      <c r="C13" s="1211" t="s">
        <v>40</v>
      </c>
      <c r="D13" s="1212" t="s">
        <v>40</v>
      </c>
      <c r="E13" s="1213" t="s">
        <v>40</v>
      </c>
      <c r="F13" s="1213"/>
      <c r="G13" s="1331">
        <v>67070</v>
      </c>
      <c r="H13" s="1332">
        <v>59380</v>
      </c>
      <c r="I13" s="1333">
        <v>0.115</v>
      </c>
      <c r="J13" s="1333"/>
      <c r="K13" s="1451" t="s">
        <v>443</v>
      </c>
      <c r="L13" s="1452" t="s">
        <v>40</v>
      </c>
      <c r="M13" s="1453" t="s">
        <v>40</v>
      </c>
      <c r="N13" s="1453"/>
      <c r="O13" s="1571" t="s">
        <v>443</v>
      </c>
      <c r="P13" s="1572" t="s">
        <v>40</v>
      </c>
      <c r="Q13" s="1573" t="s">
        <v>40</v>
      </c>
      <c r="R13" s="1573"/>
      <c r="S13" s="1691" t="s">
        <v>443</v>
      </c>
      <c r="T13" s="1692" t="s">
        <v>40</v>
      </c>
      <c r="U13" s="1693" t="s">
        <v>40</v>
      </c>
      <c r="V13" s="1693"/>
    </row>
    <row r="14" spans="2:22">
      <c r="B14" s="5" t="s">
        <v>85</v>
      </c>
      <c r="C14" s="1211">
        <v>80710</v>
      </c>
      <c r="D14" s="1212">
        <v>78980</v>
      </c>
      <c r="E14" s="1213">
        <v>2.1000000000000001E-2</v>
      </c>
      <c r="F14" s="1213"/>
      <c r="G14" s="1331">
        <v>63730</v>
      </c>
      <c r="H14" s="1332">
        <v>57520</v>
      </c>
      <c r="I14" s="1333">
        <v>9.7000000000000003E-2</v>
      </c>
      <c r="J14" s="1333"/>
      <c r="K14" s="1451">
        <v>38590</v>
      </c>
      <c r="L14" s="1452">
        <v>38390</v>
      </c>
      <c r="M14" s="1453">
        <v>5.0000000000000001E-3</v>
      </c>
      <c r="N14" s="1453"/>
      <c r="O14" s="1571">
        <v>27580</v>
      </c>
      <c r="P14" s="1572">
        <v>27580</v>
      </c>
      <c r="Q14" s="1573">
        <v>0</v>
      </c>
      <c r="R14" s="1573"/>
      <c r="S14" s="1691">
        <v>23670</v>
      </c>
      <c r="T14" s="1692">
        <v>23800</v>
      </c>
      <c r="U14" s="1693">
        <v>-6.0000000000000001E-3</v>
      </c>
      <c r="V14" s="1693"/>
    </row>
    <row r="15" spans="2:22">
      <c r="B15" s="5" t="s">
        <v>86</v>
      </c>
      <c r="C15" s="1211">
        <v>85210</v>
      </c>
      <c r="D15" s="1212">
        <v>89410</v>
      </c>
      <c r="E15" s="1213">
        <v>-4.9000000000000002E-2</v>
      </c>
      <c r="F15" s="1213"/>
      <c r="G15" s="1331">
        <v>58700</v>
      </c>
      <c r="H15" s="1332">
        <v>56860</v>
      </c>
      <c r="I15" s="1333">
        <v>3.1E-2</v>
      </c>
      <c r="J15" s="1333"/>
      <c r="K15" s="1451">
        <v>40000</v>
      </c>
      <c r="L15" s="1452">
        <v>35290</v>
      </c>
      <c r="M15" s="1453">
        <v>0.11799999999999999</v>
      </c>
      <c r="N15" s="1453"/>
      <c r="O15" s="1571">
        <v>28500</v>
      </c>
      <c r="P15" s="1572">
        <v>27000</v>
      </c>
      <c r="Q15" s="1573">
        <v>5.2999999999999999E-2</v>
      </c>
      <c r="R15" s="1573"/>
      <c r="S15" s="1691">
        <v>23960</v>
      </c>
      <c r="T15" s="1692">
        <v>23960</v>
      </c>
      <c r="U15" s="1693">
        <v>0</v>
      </c>
      <c r="V15" s="1693"/>
    </row>
    <row r="16" spans="2:22">
      <c r="B16" s="5"/>
    </row>
    <row r="17" spans="2:22" ht="13">
      <c r="B17" s="3" t="s">
        <v>87</v>
      </c>
      <c r="C17" s="1214"/>
      <c r="D17" s="1215"/>
      <c r="E17" s="1216"/>
      <c r="F17" s="1216"/>
      <c r="G17" s="1334"/>
      <c r="H17" s="1335"/>
      <c r="I17" s="1336"/>
      <c r="J17" s="1336"/>
      <c r="K17" s="1454"/>
      <c r="L17" s="1455"/>
      <c r="M17" s="1456"/>
      <c r="N17" s="1456"/>
      <c r="O17" s="1574"/>
      <c r="P17" s="1575"/>
      <c r="Q17" s="1576"/>
      <c r="R17" s="1576"/>
      <c r="S17" s="1694"/>
      <c r="T17" s="1695"/>
      <c r="U17" s="1696"/>
      <c r="V17" s="1696"/>
    </row>
    <row r="18" spans="2:22">
      <c r="B18" s="5" t="s">
        <v>88</v>
      </c>
      <c r="C18" s="1214">
        <v>75540</v>
      </c>
      <c r="D18" s="1215">
        <v>74880</v>
      </c>
      <c r="E18" s="1216">
        <v>8.9999999999999993E-3</v>
      </c>
      <c r="F18" s="1216"/>
      <c r="G18" s="1334">
        <v>57380</v>
      </c>
      <c r="H18" s="1335">
        <v>56220</v>
      </c>
      <c r="I18" s="1336">
        <v>0.02</v>
      </c>
      <c r="J18" s="1336"/>
      <c r="K18" s="1454">
        <v>38620</v>
      </c>
      <c r="L18" s="1455">
        <v>36740</v>
      </c>
      <c r="M18" s="1456">
        <v>4.9000000000000002E-2</v>
      </c>
      <c r="N18" s="1456"/>
      <c r="O18" s="1574">
        <v>27690</v>
      </c>
      <c r="P18" s="1575">
        <v>27680</v>
      </c>
      <c r="Q18" s="1576">
        <v>1E-3</v>
      </c>
      <c r="R18" s="1576"/>
      <c r="S18" s="1694">
        <v>24900</v>
      </c>
      <c r="T18" s="1695">
        <v>24900</v>
      </c>
      <c r="U18" s="1696">
        <v>0</v>
      </c>
      <c r="V18" s="1696"/>
    </row>
    <row r="19" spans="2:22">
      <c r="B19" s="5" t="s">
        <v>89</v>
      </c>
      <c r="C19" s="1214">
        <v>80580</v>
      </c>
      <c r="D19" s="1215" t="s">
        <v>40</v>
      </c>
      <c r="E19" s="1216" t="s">
        <v>40</v>
      </c>
      <c r="F19" s="1216"/>
      <c r="G19" s="1334">
        <v>59470</v>
      </c>
      <c r="H19" s="1335">
        <v>55470</v>
      </c>
      <c r="I19" s="1336">
        <v>6.7000000000000004E-2</v>
      </c>
      <c r="J19" s="1336"/>
      <c r="K19" s="1454">
        <v>34500</v>
      </c>
      <c r="L19" s="1455">
        <v>34500</v>
      </c>
      <c r="M19" s="1456">
        <v>0</v>
      </c>
      <c r="N19" s="1456"/>
      <c r="O19" s="1574">
        <v>24250</v>
      </c>
      <c r="P19" s="1575">
        <v>24250</v>
      </c>
      <c r="Q19" s="1576">
        <v>0</v>
      </c>
      <c r="R19" s="1576"/>
      <c r="S19" s="1694">
        <v>19790</v>
      </c>
      <c r="T19" s="1695">
        <v>21000</v>
      </c>
      <c r="U19" s="1696">
        <v>-6.0999999999999999E-2</v>
      </c>
      <c r="V19" s="1696"/>
    </row>
    <row r="20" spans="2:22">
      <c r="B20" s="5" t="s">
        <v>90</v>
      </c>
      <c r="C20" s="1214" t="s">
        <v>40</v>
      </c>
      <c r="D20" s="1215" t="s">
        <v>40</v>
      </c>
      <c r="E20" s="1216" t="s">
        <v>40</v>
      </c>
      <c r="F20" s="1216"/>
      <c r="G20" s="1334">
        <v>54870</v>
      </c>
      <c r="H20" s="1335">
        <v>57800</v>
      </c>
      <c r="I20" s="1336">
        <v>-5.2999999999999999E-2</v>
      </c>
      <c r="J20" s="1336"/>
      <c r="K20" s="1454">
        <v>39820</v>
      </c>
      <c r="L20" s="1455">
        <v>38000</v>
      </c>
      <c r="M20" s="1456">
        <v>4.5999999999999999E-2</v>
      </c>
      <c r="N20" s="1456"/>
      <c r="O20" s="1574">
        <v>27460</v>
      </c>
      <c r="P20" s="1575">
        <v>27460</v>
      </c>
      <c r="Q20" s="1576">
        <v>0</v>
      </c>
      <c r="R20" s="1576"/>
      <c r="S20" s="1694">
        <v>22490</v>
      </c>
      <c r="T20" s="1695">
        <v>22490</v>
      </c>
      <c r="U20" s="1696">
        <v>0</v>
      </c>
      <c r="V20" s="1696"/>
    </row>
    <row r="21" spans="2:22">
      <c r="B21" s="5" t="s">
        <v>91</v>
      </c>
      <c r="C21" s="1214">
        <v>94880</v>
      </c>
      <c r="D21" s="1215" t="s">
        <v>40</v>
      </c>
      <c r="E21" s="1216" t="s">
        <v>40</v>
      </c>
      <c r="F21" s="1216"/>
      <c r="G21" s="1334">
        <v>57670</v>
      </c>
      <c r="H21" s="1335">
        <v>56140</v>
      </c>
      <c r="I21" s="1336">
        <v>2.7E-2</v>
      </c>
      <c r="J21" s="1336"/>
      <c r="K21" s="1454">
        <v>39130</v>
      </c>
      <c r="L21" s="1455">
        <v>39170</v>
      </c>
      <c r="M21" s="1456">
        <v>-1E-3</v>
      </c>
      <c r="N21" s="1456"/>
      <c r="O21" s="1574">
        <v>26290</v>
      </c>
      <c r="P21" s="1575">
        <v>26290</v>
      </c>
      <c r="Q21" s="1576">
        <v>0</v>
      </c>
      <c r="R21" s="1576"/>
      <c r="S21" s="1694">
        <v>20880</v>
      </c>
      <c r="T21" s="1695">
        <v>20880</v>
      </c>
      <c r="U21" s="1696">
        <v>0</v>
      </c>
      <c r="V21" s="1696"/>
    </row>
    <row r="22" spans="2:22">
      <c r="B22" s="5" t="s">
        <v>92</v>
      </c>
      <c r="C22" s="1214">
        <v>93910</v>
      </c>
      <c r="D22" s="1215" t="s">
        <v>40</v>
      </c>
      <c r="E22" s="1216" t="s">
        <v>40</v>
      </c>
      <c r="F22" s="1216"/>
      <c r="G22" s="1334">
        <v>49860</v>
      </c>
      <c r="H22" s="1335">
        <v>48080</v>
      </c>
      <c r="I22" s="1336">
        <v>3.5999999999999997E-2</v>
      </c>
      <c r="J22" s="1336"/>
      <c r="K22" s="1454">
        <v>39650</v>
      </c>
      <c r="L22" s="1455">
        <v>37420</v>
      </c>
      <c r="M22" s="1456">
        <v>5.6000000000000001E-2</v>
      </c>
      <c r="N22" s="1456"/>
      <c r="O22" s="1574">
        <v>26630</v>
      </c>
      <c r="P22" s="1575">
        <v>25630</v>
      </c>
      <c r="Q22" s="1576">
        <v>3.6999999999999998E-2</v>
      </c>
      <c r="R22" s="1576"/>
      <c r="S22" s="1694">
        <v>21630</v>
      </c>
      <c r="T22" s="1695">
        <v>21280</v>
      </c>
      <c r="U22" s="1696">
        <v>1.6E-2</v>
      </c>
      <c r="V22" s="1696"/>
    </row>
    <row r="23" spans="2:22">
      <c r="B23" s="5" t="s">
        <v>93</v>
      </c>
      <c r="C23" s="1214">
        <v>73820</v>
      </c>
      <c r="D23" s="1215">
        <v>71750</v>
      </c>
      <c r="E23" s="1216">
        <v>2.8000000000000001E-2</v>
      </c>
      <c r="F23" s="1216"/>
      <c r="G23" s="1334">
        <v>59720</v>
      </c>
      <c r="H23" s="1335">
        <v>59040</v>
      </c>
      <c r="I23" s="1336">
        <v>1.0999999999999999E-2</v>
      </c>
      <c r="J23" s="1336"/>
      <c r="K23" s="1454">
        <v>40720</v>
      </c>
      <c r="L23" s="1455">
        <v>39120</v>
      </c>
      <c r="M23" s="1456">
        <v>3.9E-2</v>
      </c>
      <c r="N23" s="1456"/>
      <c r="O23" s="1574">
        <v>26860</v>
      </c>
      <c r="P23" s="1575">
        <v>23320</v>
      </c>
      <c r="Q23" s="1576">
        <v>0.13200000000000001</v>
      </c>
      <c r="R23" s="1576"/>
      <c r="S23" s="1694">
        <v>21140</v>
      </c>
      <c r="T23" s="1695">
        <v>21140</v>
      </c>
      <c r="U23" s="1696">
        <v>0</v>
      </c>
      <c r="V23" s="1696"/>
    </row>
    <row r="24" spans="2:22">
      <c r="B24" s="5" t="s">
        <v>94</v>
      </c>
      <c r="C24" s="1214">
        <v>85900</v>
      </c>
      <c r="D24" s="1215">
        <v>73740</v>
      </c>
      <c r="E24" s="1216">
        <v>0.14199999999999999</v>
      </c>
      <c r="F24" s="1216"/>
      <c r="G24" s="1334">
        <v>53600</v>
      </c>
      <c r="H24" s="1335">
        <v>53600</v>
      </c>
      <c r="I24" s="1336">
        <v>0</v>
      </c>
      <c r="J24" s="1336"/>
      <c r="K24" s="1454">
        <v>40050</v>
      </c>
      <c r="L24" s="1455">
        <v>36740</v>
      </c>
      <c r="M24" s="1456">
        <v>8.3000000000000004E-2</v>
      </c>
      <c r="N24" s="1456"/>
      <c r="O24" s="1574" t="s">
        <v>40</v>
      </c>
      <c r="P24" s="1575">
        <v>26640</v>
      </c>
      <c r="Q24" s="1576" t="s">
        <v>40</v>
      </c>
      <c r="R24" s="1576"/>
      <c r="S24" s="1694" t="s">
        <v>443</v>
      </c>
      <c r="T24" s="1695" t="s">
        <v>40</v>
      </c>
      <c r="U24" s="1696" t="s">
        <v>40</v>
      </c>
      <c r="V24" s="1696"/>
    </row>
    <row r="25" spans="2:22">
      <c r="B25" s="5"/>
    </row>
    <row r="26" spans="2:22" ht="13">
      <c r="B26" s="3" t="s">
        <v>95</v>
      </c>
      <c r="C26" s="1217"/>
      <c r="D26" s="1218"/>
      <c r="E26" s="1219"/>
      <c r="F26" s="1219"/>
      <c r="G26" s="1337"/>
      <c r="H26" s="1338"/>
      <c r="I26" s="1339"/>
      <c r="J26" s="1339"/>
      <c r="K26" s="1457"/>
      <c r="L26" s="1458"/>
      <c r="M26" s="1459"/>
      <c r="N26" s="1459"/>
      <c r="O26" s="1577"/>
      <c r="P26" s="1578"/>
      <c r="Q26" s="1579"/>
      <c r="R26" s="1579"/>
      <c r="S26" s="1697"/>
      <c r="T26" s="1698"/>
      <c r="U26" s="1699"/>
      <c r="V26" s="1699"/>
    </row>
    <row r="27" spans="2:22" ht="14.5">
      <c r="B27" s="2806" t="s">
        <v>711</v>
      </c>
      <c r="C27" s="1217">
        <v>81170</v>
      </c>
      <c r="D27" s="1218">
        <v>75930</v>
      </c>
      <c r="E27" s="1219">
        <v>6.5000000000000002E-2</v>
      </c>
      <c r="F27" s="1219"/>
      <c r="G27" s="1337">
        <v>56440</v>
      </c>
      <c r="H27" s="1338">
        <v>55950</v>
      </c>
      <c r="I27" s="1339">
        <v>8.9999999999999993E-3</v>
      </c>
      <c r="J27" s="1339"/>
      <c r="K27" s="1457">
        <v>33300</v>
      </c>
      <c r="L27" s="1458">
        <v>33300</v>
      </c>
      <c r="M27" s="1459">
        <v>0</v>
      </c>
      <c r="N27" s="1459"/>
      <c r="O27" s="1577">
        <v>27500</v>
      </c>
      <c r="P27" s="1578">
        <v>27500</v>
      </c>
      <c r="Q27" s="1579">
        <v>0</v>
      </c>
      <c r="R27" s="1579"/>
      <c r="S27" s="1697">
        <v>20920</v>
      </c>
      <c r="T27" s="1698">
        <v>20920</v>
      </c>
      <c r="U27" s="1699">
        <v>0</v>
      </c>
      <c r="V27" s="1699"/>
    </row>
    <row r="28" spans="2:22">
      <c r="B28" s="5"/>
    </row>
    <row r="29" spans="2:22" ht="13">
      <c r="B29" s="3" t="s">
        <v>96</v>
      </c>
      <c r="C29" s="1220"/>
      <c r="D29" s="1221"/>
      <c r="E29" s="1222"/>
      <c r="F29" s="1222"/>
      <c r="G29" s="1340"/>
      <c r="H29" s="1341"/>
      <c r="I29" s="1342"/>
      <c r="J29" s="1342"/>
      <c r="K29" s="1460"/>
      <c r="L29" s="1461"/>
      <c r="M29" s="1462"/>
      <c r="N29" s="1462"/>
      <c r="O29" s="1580"/>
      <c r="P29" s="1581"/>
      <c r="Q29" s="1582"/>
      <c r="R29" s="1582"/>
      <c r="S29" s="1700"/>
      <c r="T29" s="1701"/>
      <c r="U29" s="1702"/>
      <c r="V29" s="1702"/>
    </row>
    <row r="30" spans="2:22">
      <c r="B30" s="5" t="s">
        <v>97</v>
      </c>
      <c r="C30" s="1220">
        <v>73230</v>
      </c>
      <c r="D30" s="1221" t="s">
        <v>40</v>
      </c>
      <c r="E30" s="1222" t="s">
        <v>40</v>
      </c>
      <c r="F30" s="1222"/>
      <c r="G30" s="1340">
        <v>55020</v>
      </c>
      <c r="H30" s="1341">
        <v>49300</v>
      </c>
      <c r="I30" s="1342">
        <v>0.104</v>
      </c>
      <c r="J30" s="1342"/>
      <c r="K30" s="1460">
        <v>34800</v>
      </c>
      <c r="L30" s="1461">
        <v>34800</v>
      </c>
      <c r="M30" s="1462">
        <v>0</v>
      </c>
      <c r="N30" s="1462"/>
      <c r="O30" s="1580">
        <v>22590</v>
      </c>
      <c r="P30" s="1581">
        <v>22230</v>
      </c>
      <c r="Q30" s="1582">
        <v>1.6E-2</v>
      </c>
      <c r="R30" s="1582"/>
      <c r="S30" s="1700">
        <v>18870</v>
      </c>
      <c r="T30" s="1701">
        <v>19110</v>
      </c>
      <c r="U30" s="1702">
        <v>-1.2999999999999999E-2</v>
      </c>
      <c r="V30" s="1702"/>
    </row>
    <row r="31" spans="2:22">
      <c r="B31" s="5" t="s">
        <v>98</v>
      </c>
      <c r="C31" s="1220">
        <v>97280</v>
      </c>
      <c r="D31" s="1221">
        <v>75290</v>
      </c>
      <c r="E31" s="1222">
        <v>0.22600000000000001</v>
      </c>
      <c r="F31" s="1222"/>
      <c r="G31" s="1340">
        <v>55000</v>
      </c>
      <c r="H31" s="1341">
        <v>54700</v>
      </c>
      <c r="I31" s="1342">
        <v>5.0000000000000001E-3</v>
      </c>
      <c r="J31" s="1342"/>
      <c r="K31" s="1460">
        <v>37300</v>
      </c>
      <c r="L31" s="1461">
        <v>35790</v>
      </c>
      <c r="M31" s="1462">
        <v>0.04</v>
      </c>
      <c r="N31" s="1462"/>
      <c r="O31" s="1580">
        <v>26700</v>
      </c>
      <c r="P31" s="1581">
        <v>26390</v>
      </c>
      <c r="Q31" s="1582">
        <v>1.2E-2</v>
      </c>
      <c r="R31" s="1582"/>
      <c r="S31" s="1700" t="s">
        <v>40</v>
      </c>
      <c r="T31" s="1701" t="s">
        <v>40</v>
      </c>
      <c r="U31" s="1702" t="s">
        <v>40</v>
      </c>
      <c r="V31" s="1702"/>
    </row>
    <row r="32" spans="2:22">
      <c r="B32" s="5"/>
    </row>
    <row r="33" spans="2:22" ht="13">
      <c r="B33" s="3" t="s">
        <v>99</v>
      </c>
      <c r="C33" s="1223"/>
      <c r="D33" s="1224"/>
      <c r="E33" s="1225"/>
      <c r="F33" s="1225"/>
      <c r="G33" s="1343"/>
      <c r="H33" s="1344"/>
      <c r="I33" s="1345"/>
      <c r="J33" s="1345"/>
      <c r="K33" s="1463"/>
      <c r="L33" s="1464"/>
      <c r="M33" s="1465"/>
      <c r="N33" s="1465"/>
      <c r="O33" s="1583"/>
      <c r="P33" s="1584"/>
      <c r="Q33" s="1585"/>
      <c r="R33" s="1585"/>
      <c r="S33" s="1703"/>
      <c r="T33" s="1704"/>
      <c r="U33" s="1705"/>
      <c r="V33" s="1705"/>
    </row>
    <row r="34" spans="2:22">
      <c r="B34" s="5" t="s">
        <v>100</v>
      </c>
      <c r="C34" s="1223" t="s">
        <v>40</v>
      </c>
      <c r="D34" s="1224" t="s">
        <v>443</v>
      </c>
      <c r="E34" s="1225" t="s">
        <v>40</v>
      </c>
      <c r="F34" s="1225"/>
      <c r="G34" s="1343">
        <v>89720</v>
      </c>
      <c r="H34" s="1344">
        <v>72470</v>
      </c>
      <c r="I34" s="1345">
        <v>0.192</v>
      </c>
      <c r="J34" s="1345"/>
      <c r="K34" s="1463">
        <v>41210</v>
      </c>
      <c r="L34" s="1464">
        <v>41750</v>
      </c>
      <c r="M34" s="1465">
        <v>-1.2999999999999999E-2</v>
      </c>
      <c r="N34" s="1465"/>
      <c r="O34" s="1583">
        <v>28370</v>
      </c>
      <c r="P34" s="1584">
        <v>29350</v>
      </c>
      <c r="Q34" s="1585">
        <v>-3.4000000000000002E-2</v>
      </c>
      <c r="R34" s="1585"/>
      <c r="S34" s="1703">
        <v>21980</v>
      </c>
      <c r="T34" s="1704">
        <v>24090</v>
      </c>
      <c r="U34" s="1705">
        <v>-9.6000000000000002E-2</v>
      </c>
      <c r="V34" s="1705"/>
    </row>
    <row r="35" spans="2:22">
      <c r="B35" s="5" t="s">
        <v>101</v>
      </c>
      <c r="C35" s="1223">
        <v>104500</v>
      </c>
      <c r="D35" s="1224">
        <v>91800</v>
      </c>
      <c r="E35" s="1225">
        <v>0.122</v>
      </c>
      <c r="F35" s="1225"/>
      <c r="G35" s="1343">
        <v>57120</v>
      </c>
      <c r="H35" s="1344">
        <v>57910</v>
      </c>
      <c r="I35" s="1345">
        <v>-1.4E-2</v>
      </c>
      <c r="J35" s="1345"/>
      <c r="K35" s="1463">
        <v>40290</v>
      </c>
      <c r="L35" s="1464">
        <v>42400</v>
      </c>
      <c r="M35" s="1465">
        <v>-5.1999999999999998E-2</v>
      </c>
      <c r="N35" s="1465"/>
      <c r="O35" s="1583">
        <v>29560</v>
      </c>
      <c r="P35" s="1584">
        <v>31430</v>
      </c>
      <c r="Q35" s="1585">
        <v>-6.3E-2</v>
      </c>
      <c r="R35" s="1585"/>
      <c r="S35" s="1703" t="s">
        <v>40</v>
      </c>
      <c r="T35" s="1704">
        <v>24020</v>
      </c>
      <c r="U35" s="1705" t="s">
        <v>40</v>
      </c>
      <c r="V35" s="1705"/>
    </row>
    <row r="36" spans="2:22">
      <c r="B36" s="5"/>
    </row>
    <row r="37" spans="2:22" ht="13">
      <c r="B37" s="3" t="s">
        <v>102</v>
      </c>
      <c r="C37" s="1226"/>
      <c r="D37" s="1227"/>
      <c r="E37" s="1228"/>
      <c r="F37" s="1228"/>
      <c r="G37" s="1346"/>
      <c r="H37" s="1347"/>
      <c r="I37" s="1348"/>
      <c r="J37" s="1348"/>
      <c r="K37" s="1466"/>
      <c r="L37" s="1467"/>
      <c r="M37" s="1468"/>
      <c r="N37" s="1468"/>
      <c r="O37" s="1586"/>
      <c r="P37" s="1587"/>
      <c r="Q37" s="1588"/>
      <c r="R37" s="1588"/>
      <c r="S37" s="1706"/>
      <c r="T37" s="1707"/>
      <c r="U37" s="1708"/>
      <c r="V37" s="1708"/>
    </row>
    <row r="38" spans="2:22">
      <c r="B38" s="5" t="s">
        <v>102</v>
      </c>
      <c r="C38" s="1226" t="s">
        <v>40</v>
      </c>
      <c r="D38" s="1227" t="s">
        <v>40</v>
      </c>
      <c r="E38" s="1228" t="s">
        <v>40</v>
      </c>
      <c r="F38" s="1228"/>
      <c r="G38" s="1346">
        <v>59200</v>
      </c>
      <c r="H38" s="1347">
        <v>51920</v>
      </c>
      <c r="I38" s="1348">
        <v>0.123</v>
      </c>
      <c r="J38" s="1348"/>
      <c r="K38" s="1466">
        <v>31350</v>
      </c>
      <c r="L38" s="1467">
        <v>29550</v>
      </c>
      <c r="M38" s="1468">
        <v>5.8000000000000003E-2</v>
      </c>
      <c r="N38" s="1468"/>
      <c r="O38" s="1586">
        <v>24440</v>
      </c>
      <c r="P38" s="1587">
        <v>24440</v>
      </c>
      <c r="Q38" s="1588">
        <v>0</v>
      </c>
      <c r="R38" s="1588"/>
      <c r="S38" s="1706">
        <v>20080</v>
      </c>
      <c r="T38" s="1707">
        <v>19950</v>
      </c>
      <c r="U38" s="1708">
        <v>6.0000000000000001E-3</v>
      </c>
      <c r="V38" s="1708"/>
    </row>
    <row r="39" spans="2:22">
      <c r="B39" s="5"/>
    </row>
    <row r="40" spans="2:22" ht="13">
      <c r="B40" s="3" t="s">
        <v>103</v>
      </c>
      <c r="C40" s="1229"/>
      <c r="D40" s="1230"/>
      <c r="E40" s="1231"/>
      <c r="F40" s="1231"/>
      <c r="G40" s="1349"/>
      <c r="H40" s="1350"/>
      <c r="I40" s="1351"/>
      <c r="J40" s="1351"/>
      <c r="K40" s="1469"/>
      <c r="L40" s="1470"/>
      <c r="M40" s="1471"/>
      <c r="N40" s="1471"/>
      <c r="O40" s="1589"/>
      <c r="P40" s="1590"/>
      <c r="Q40" s="1591"/>
      <c r="R40" s="1591"/>
      <c r="S40" s="1709"/>
      <c r="T40" s="1710"/>
      <c r="U40" s="1711"/>
      <c r="V40" s="1711"/>
    </row>
    <row r="41" spans="2:22">
      <c r="B41" s="5" t="s">
        <v>104</v>
      </c>
      <c r="C41" s="1229">
        <v>78420</v>
      </c>
      <c r="D41" s="1230">
        <v>76260</v>
      </c>
      <c r="E41" s="1231">
        <v>2.8000000000000001E-2</v>
      </c>
      <c r="F41" s="1231"/>
      <c r="G41" s="1349">
        <v>53650</v>
      </c>
      <c r="H41" s="1350">
        <v>53130</v>
      </c>
      <c r="I41" s="1351">
        <v>0.01</v>
      </c>
      <c r="J41" s="1351"/>
      <c r="K41" s="1469">
        <v>36340</v>
      </c>
      <c r="L41" s="1470">
        <v>34830</v>
      </c>
      <c r="M41" s="1471">
        <v>4.2000000000000003E-2</v>
      </c>
      <c r="N41" s="1471"/>
      <c r="O41" s="1589">
        <v>27850</v>
      </c>
      <c r="P41" s="1590">
        <v>27850</v>
      </c>
      <c r="Q41" s="1591">
        <v>0</v>
      </c>
      <c r="R41" s="1591"/>
      <c r="S41" s="1709">
        <v>26870</v>
      </c>
      <c r="T41" s="1710">
        <v>26870</v>
      </c>
      <c r="U41" s="1711">
        <v>0</v>
      </c>
      <c r="V41" s="1711"/>
    </row>
    <row r="42" spans="2:22">
      <c r="B42" s="5" t="s">
        <v>105</v>
      </c>
      <c r="C42" s="1229" t="s">
        <v>40</v>
      </c>
      <c r="D42" s="1230" t="s">
        <v>40</v>
      </c>
      <c r="E42" s="1231" t="s">
        <v>40</v>
      </c>
      <c r="F42" s="1231"/>
      <c r="G42" s="1349">
        <v>58810</v>
      </c>
      <c r="H42" s="1350">
        <v>58810</v>
      </c>
      <c r="I42" s="1351">
        <v>0</v>
      </c>
      <c r="J42" s="1351"/>
      <c r="K42" s="1469">
        <v>34860</v>
      </c>
      <c r="L42" s="1470">
        <v>34860</v>
      </c>
      <c r="M42" s="1471">
        <v>0</v>
      </c>
      <c r="N42" s="1471"/>
      <c r="O42" s="1589">
        <v>26050</v>
      </c>
      <c r="P42" s="1590">
        <v>26050</v>
      </c>
      <c r="Q42" s="1591">
        <v>0</v>
      </c>
      <c r="R42" s="1591"/>
      <c r="S42" s="1709">
        <v>21270</v>
      </c>
      <c r="T42" s="1710">
        <v>21270</v>
      </c>
      <c r="U42" s="1711">
        <v>0</v>
      </c>
      <c r="V42" s="1711"/>
    </row>
    <row r="43" spans="2:22">
      <c r="B43" s="5" t="s">
        <v>106</v>
      </c>
      <c r="C43" s="1229" t="s">
        <v>40</v>
      </c>
      <c r="D43" s="1230" t="s">
        <v>443</v>
      </c>
      <c r="E43" s="1231" t="s">
        <v>40</v>
      </c>
      <c r="F43" s="1231"/>
      <c r="G43" s="1349" t="s">
        <v>40</v>
      </c>
      <c r="H43" s="1350" t="s">
        <v>40</v>
      </c>
      <c r="I43" s="1351" t="s">
        <v>40</v>
      </c>
      <c r="J43" s="1351"/>
      <c r="K43" s="1469">
        <v>39860</v>
      </c>
      <c r="L43" s="1470">
        <v>39920</v>
      </c>
      <c r="M43" s="1471">
        <v>-2E-3</v>
      </c>
      <c r="N43" s="1471"/>
      <c r="O43" s="1589">
        <v>30820</v>
      </c>
      <c r="P43" s="1590">
        <v>29660</v>
      </c>
      <c r="Q43" s="1591">
        <v>3.6999999999999998E-2</v>
      </c>
      <c r="R43" s="1591"/>
      <c r="S43" s="1709" t="s">
        <v>40</v>
      </c>
      <c r="T43" s="1710" t="s">
        <v>40</v>
      </c>
      <c r="U43" s="1711" t="s">
        <v>40</v>
      </c>
      <c r="V43" s="1711"/>
    </row>
    <row r="44" spans="2:22">
      <c r="B44" s="5"/>
    </row>
    <row r="45" spans="2:22" ht="13">
      <c r="B45" s="3" t="s">
        <v>107</v>
      </c>
      <c r="C45" s="1232"/>
      <c r="D45" s="1233"/>
      <c r="E45" s="1234"/>
      <c r="F45" s="1234"/>
      <c r="G45" s="1352"/>
      <c r="H45" s="1353"/>
      <c r="I45" s="1354"/>
      <c r="J45" s="1354"/>
      <c r="K45" s="1472"/>
      <c r="L45" s="1473"/>
      <c r="M45" s="1474"/>
      <c r="N45" s="1474"/>
      <c r="O45" s="1592"/>
      <c r="P45" s="1593"/>
      <c r="Q45" s="1594"/>
      <c r="R45" s="1594"/>
      <c r="S45" s="1712"/>
      <c r="T45" s="1713"/>
      <c r="U45" s="1714"/>
      <c r="V45" s="1714"/>
    </row>
    <row r="46" spans="2:22">
      <c r="B46" s="5" t="s">
        <v>107</v>
      </c>
      <c r="C46" s="1232">
        <v>102520</v>
      </c>
      <c r="D46" s="1233">
        <v>99920</v>
      </c>
      <c r="E46" s="1234">
        <v>2.5000000000000001E-2</v>
      </c>
      <c r="F46" s="1234"/>
      <c r="G46" s="1352">
        <v>65340</v>
      </c>
      <c r="H46" s="1353">
        <v>62890</v>
      </c>
      <c r="I46" s="1354">
        <v>3.7999999999999999E-2</v>
      </c>
      <c r="J46" s="1354"/>
      <c r="K46" s="1472">
        <v>35000</v>
      </c>
      <c r="L46" s="1473">
        <v>35680</v>
      </c>
      <c r="M46" s="1474">
        <v>-1.9E-2</v>
      </c>
      <c r="N46" s="1474"/>
      <c r="O46" s="1592">
        <v>28070</v>
      </c>
      <c r="P46" s="1593">
        <v>28040</v>
      </c>
      <c r="Q46" s="1594">
        <v>1E-3</v>
      </c>
      <c r="R46" s="1594"/>
      <c r="S46" s="1712">
        <v>22860</v>
      </c>
      <c r="T46" s="1713">
        <v>22860</v>
      </c>
      <c r="U46" s="1714">
        <v>0</v>
      </c>
      <c r="V46" s="1714"/>
    </row>
    <row r="47" spans="2:22">
      <c r="B47" s="5"/>
    </row>
    <row r="48" spans="2:22" ht="13">
      <c r="B48" s="3" t="s">
        <v>108</v>
      </c>
      <c r="C48" s="1235"/>
      <c r="D48" s="1236"/>
      <c r="E48" s="1237"/>
      <c r="F48" s="1237"/>
      <c r="G48" s="1355"/>
      <c r="H48" s="1356"/>
      <c r="I48" s="1357"/>
      <c r="J48" s="1357"/>
      <c r="K48" s="1475"/>
      <c r="L48" s="1476"/>
      <c r="M48" s="1477"/>
      <c r="N48" s="1477"/>
      <c r="O48" s="1595"/>
      <c r="P48" s="1596"/>
      <c r="Q48" s="1597"/>
      <c r="R48" s="1597"/>
      <c r="S48" s="1715"/>
      <c r="T48" s="1716"/>
      <c r="U48" s="1717"/>
      <c r="V48" s="1717"/>
    </row>
    <row r="49" spans="2:22">
      <c r="B49" s="5" t="s">
        <v>109</v>
      </c>
      <c r="C49" s="1235">
        <v>78180</v>
      </c>
      <c r="D49" s="1236">
        <v>75500</v>
      </c>
      <c r="E49" s="1237">
        <v>3.4000000000000002E-2</v>
      </c>
      <c r="F49" s="1237"/>
      <c r="G49" s="1355">
        <v>58600</v>
      </c>
      <c r="H49" s="1356">
        <v>55220</v>
      </c>
      <c r="I49" s="1357">
        <v>5.8000000000000003E-2</v>
      </c>
      <c r="J49" s="1357"/>
      <c r="K49" s="1475">
        <v>34240</v>
      </c>
      <c r="L49" s="1476">
        <v>34020</v>
      </c>
      <c r="M49" s="1477">
        <v>6.0000000000000001E-3</v>
      </c>
      <c r="N49" s="1477"/>
      <c r="O49" s="1595">
        <v>26180</v>
      </c>
      <c r="P49" s="1596">
        <v>26180</v>
      </c>
      <c r="Q49" s="1597">
        <v>0</v>
      </c>
      <c r="R49" s="1597"/>
      <c r="S49" s="1715">
        <v>23310</v>
      </c>
      <c r="T49" s="1716" t="s">
        <v>40</v>
      </c>
      <c r="U49" s="1717" t="s">
        <v>40</v>
      </c>
      <c r="V49" s="1717"/>
    </row>
    <row r="50" spans="2:22">
      <c r="B50" s="5"/>
    </row>
    <row r="51" spans="2:22" ht="15">
      <c r="B51" s="3" t="s">
        <v>710</v>
      </c>
      <c r="C51" s="1238"/>
      <c r="D51" s="1239"/>
      <c r="E51" s="1240"/>
      <c r="F51" s="1240"/>
      <c r="G51" s="1358"/>
      <c r="H51" s="1359"/>
      <c r="I51" s="1360"/>
      <c r="J51" s="1360"/>
      <c r="K51" s="1478"/>
      <c r="L51" s="1479"/>
      <c r="M51" s="1480"/>
      <c r="N51" s="1480"/>
      <c r="O51" s="1598"/>
      <c r="P51" s="1599"/>
      <c r="Q51" s="1600"/>
      <c r="R51" s="1600"/>
      <c r="S51" s="1718"/>
      <c r="T51" s="1719"/>
      <c r="U51" s="1720"/>
      <c r="V51" s="1720"/>
    </row>
    <row r="52" spans="2:22">
      <c r="B52" s="5" t="s">
        <v>111</v>
      </c>
      <c r="C52" s="1238">
        <v>82480</v>
      </c>
      <c r="D52" s="1239">
        <v>78520</v>
      </c>
      <c r="E52" s="1240">
        <v>4.8000000000000001E-2</v>
      </c>
      <c r="F52" s="1240"/>
      <c r="G52" s="1358">
        <v>59730</v>
      </c>
      <c r="H52" s="1359">
        <v>59730</v>
      </c>
      <c r="I52" s="1360">
        <v>0</v>
      </c>
      <c r="J52" s="1360"/>
      <c r="K52" s="1478">
        <v>38410</v>
      </c>
      <c r="L52" s="1479">
        <v>36460</v>
      </c>
      <c r="M52" s="1480">
        <v>5.0999999999999997E-2</v>
      </c>
      <c r="N52" s="1480"/>
      <c r="O52" s="1598">
        <v>26930</v>
      </c>
      <c r="P52" s="1599">
        <v>26670</v>
      </c>
      <c r="Q52" s="1600">
        <v>0.01</v>
      </c>
      <c r="R52" s="1600"/>
      <c r="S52" s="1718">
        <v>20920</v>
      </c>
      <c r="T52" s="1719">
        <v>21030</v>
      </c>
      <c r="U52" s="1720">
        <v>-5.0000000000000001E-3</v>
      </c>
      <c r="V52" s="1720"/>
    </row>
    <row r="53" spans="2:22">
      <c r="B53" s="5" t="s">
        <v>112</v>
      </c>
      <c r="C53" s="1238">
        <v>100000</v>
      </c>
      <c r="D53" s="1239" t="s">
        <v>40</v>
      </c>
      <c r="E53" s="1240" t="s">
        <v>40</v>
      </c>
      <c r="F53" s="1240"/>
      <c r="G53" s="1358">
        <v>47140</v>
      </c>
      <c r="H53" s="1359">
        <v>46090</v>
      </c>
      <c r="I53" s="1360">
        <v>2.1999999999999999E-2</v>
      </c>
      <c r="J53" s="1360"/>
      <c r="K53" s="1478">
        <v>36900</v>
      </c>
      <c r="L53" s="1479">
        <v>30350</v>
      </c>
      <c r="M53" s="1480">
        <v>0.17799999999999999</v>
      </c>
      <c r="N53" s="1480"/>
      <c r="O53" s="1598">
        <v>22780</v>
      </c>
      <c r="P53" s="1599">
        <v>22780</v>
      </c>
      <c r="Q53" s="1600">
        <v>0</v>
      </c>
      <c r="R53" s="1600"/>
      <c r="S53" s="1718">
        <v>17710</v>
      </c>
      <c r="T53" s="1719">
        <v>17710</v>
      </c>
      <c r="U53" s="1720">
        <v>0</v>
      </c>
      <c r="V53" s="1720"/>
    </row>
    <row r="54" spans="2:22">
      <c r="B54" s="5" t="s">
        <v>786</v>
      </c>
      <c r="C54" s="1238" t="s">
        <v>40</v>
      </c>
      <c r="D54" s="1239" t="s">
        <v>443</v>
      </c>
      <c r="E54" s="1240" t="s">
        <v>40</v>
      </c>
      <c r="F54" s="1240"/>
      <c r="G54" s="1358">
        <v>57520</v>
      </c>
      <c r="H54" s="1359" t="s">
        <v>40</v>
      </c>
      <c r="I54" s="1360" t="s">
        <v>40</v>
      </c>
      <c r="J54" s="1360"/>
      <c r="K54" s="1478">
        <v>32850</v>
      </c>
      <c r="L54" s="1479">
        <v>32090</v>
      </c>
      <c r="M54" s="1480">
        <v>2.3E-2</v>
      </c>
      <c r="N54" s="1480"/>
      <c r="O54" s="1598">
        <v>28750</v>
      </c>
      <c r="P54" s="1599">
        <v>27140</v>
      </c>
      <c r="Q54" s="1600">
        <v>5.6000000000000001E-2</v>
      </c>
      <c r="R54" s="1600"/>
      <c r="S54" s="1718">
        <v>19810</v>
      </c>
      <c r="T54" s="1719">
        <v>21640</v>
      </c>
      <c r="U54" s="1720">
        <v>-9.2999999999999999E-2</v>
      </c>
      <c r="V54" s="1720"/>
    </row>
    <row r="55" spans="2:22">
      <c r="B55" s="5" t="s">
        <v>113</v>
      </c>
      <c r="C55" s="1238">
        <v>96140</v>
      </c>
      <c r="D55" s="1239">
        <v>93280</v>
      </c>
      <c r="E55" s="1240">
        <v>0.03</v>
      </c>
      <c r="F55" s="1240"/>
      <c r="G55" s="1358">
        <v>55480</v>
      </c>
      <c r="H55" s="1359">
        <v>54530</v>
      </c>
      <c r="I55" s="1360">
        <v>1.7000000000000001E-2</v>
      </c>
      <c r="J55" s="1360"/>
      <c r="K55" s="1478">
        <v>36550</v>
      </c>
      <c r="L55" s="1479">
        <v>33450</v>
      </c>
      <c r="M55" s="1480">
        <v>8.5000000000000006E-2</v>
      </c>
      <c r="N55" s="1480"/>
      <c r="O55" s="1598">
        <v>21120</v>
      </c>
      <c r="P55" s="1599">
        <v>21470</v>
      </c>
      <c r="Q55" s="1600">
        <v>-1.7000000000000001E-2</v>
      </c>
      <c r="R55" s="1600"/>
      <c r="S55" s="1718" t="s">
        <v>443</v>
      </c>
      <c r="T55" s="1719" t="s">
        <v>443</v>
      </c>
      <c r="U55" s="1720" t="s">
        <v>443</v>
      </c>
      <c r="V55" s="1720"/>
    </row>
    <row r="56" spans="2:22">
      <c r="B56" s="5" t="s">
        <v>114</v>
      </c>
      <c r="C56" s="1238" t="s">
        <v>443</v>
      </c>
      <c r="D56" s="1239" t="s">
        <v>443</v>
      </c>
      <c r="E56" s="1240" t="s">
        <v>443</v>
      </c>
      <c r="F56" s="1240"/>
      <c r="G56" s="1358" t="s">
        <v>443</v>
      </c>
      <c r="H56" s="1359" t="s">
        <v>443</v>
      </c>
      <c r="I56" s="1360" t="s">
        <v>443</v>
      </c>
      <c r="J56" s="1360"/>
      <c r="K56" s="1478" t="s">
        <v>443</v>
      </c>
      <c r="L56" s="1479" t="s">
        <v>443</v>
      </c>
      <c r="M56" s="1480" t="s">
        <v>443</v>
      </c>
      <c r="N56" s="1480"/>
      <c r="O56" s="1598" t="s">
        <v>443</v>
      </c>
      <c r="P56" s="1599" t="s">
        <v>443</v>
      </c>
      <c r="Q56" s="1600" t="s">
        <v>443</v>
      </c>
      <c r="R56" s="1600"/>
      <c r="S56" s="1718" t="s">
        <v>443</v>
      </c>
      <c r="T56" s="1719" t="s">
        <v>443</v>
      </c>
      <c r="U56" s="1720" t="s">
        <v>443</v>
      </c>
      <c r="V56" s="1720"/>
    </row>
    <row r="57" spans="2:22">
      <c r="B57" s="5" t="s">
        <v>115</v>
      </c>
      <c r="C57" s="1238" t="s">
        <v>443</v>
      </c>
      <c r="D57" s="1239" t="s">
        <v>443</v>
      </c>
      <c r="E57" s="1240" t="s">
        <v>443</v>
      </c>
      <c r="F57" s="1240"/>
      <c r="G57" s="1358" t="s">
        <v>443</v>
      </c>
      <c r="H57" s="1359" t="s">
        <v>443</v>
      </c>
      <c r="I57" s="1360" t="s">
        <v>443</v>
      </c>
      <c r="J57" s="1360"/>
      <c r="K57" s="1478" t="s">
        <v>40</v>
      </c>
      <c r="L57" s="1479" t="s">
        <v>40</v>
      </c>
      <c r="M57" s="1480" t="s">
        <v>40</v>
      </c>
      <c r="N57" s="1480"/>
      <c r="O57" s="1598" t="s">
        <v>443</v>
      </c>
      <c r="P57" s="1599" t="s">
        <v>443</v>
      </c>
      <c r="Q57" s="1600" t="s">
        <v>443</v>
      </c>
      <c r="R57" s="1600"/>
      <c r="S57" s="1718" t="s">
        <v>443</v>
      </c>
      <c r="T57" s="1719" t="s">
        <v>443</v>
      </c>
      <c r="U57" s="1720" t="s">
        <v>443</v>
      </c>
      <c r="V57" s="1720"/>
    </row>
    <row r="58" spans="2:22">
      <c r="B58" s="5" t="s">
        <v>116</v>
      </c>
      <c r="C58" s="1238" t="s">
        <v>40</v>
      </c>
      <c r="D58" s="1239" t="s">
        <v>40</v>
      </c>
      <c r="E58" s="1240" t="s">
        <v>40</v>
      </c>
      <c r="F58" s="1240"/>
      <c r="G58" s="1358">
        <v>53720</v>
      </c>
      <c r="H58" s="1359">
        <v>53720</v>
      </c>
      <c r="I58" s="1360">
        <v>0</v>
      </c>
      <c r="J58" s="1360"/>
      <c r="K58" s="1478">
        <v>33800</v>
      </c>
      <c r="L58" s="1479">
        <v>33290</v>
      </c>
      <c r="M58" s="1480">
        <v>1.4999999999999999E-2</v>
      </c>
      <c r="N58" s="1480"/>
      <c r="O58" s="1598">
        <v>26740</v>
      </c>
      <c r="P58" s="1599">
        <v>26740</v>
      </c>
      <c r="Q58" s="1600">
        <v>0</v>
      </c>
      <c r="R58" s="1600"/>
      <c r="S58" s="1718">
        <v>20170</v>
      </c>
      <c r="T58" s="1719">
        <v>20170</v>
      </c>
      <c r="U58" s="1720">
        <v>0</v>
      </c>
      <c r="V58" s="1720"/>
    </row>
    <row r="59" spans="2:22">
      <c r="B59" s="5"/>
    </row>
    <row r="60" spans="2:22" ht="13">
      <c r="B60" s="3" t="s">
        <v>62</v>
      </c>
      <c r="C60" s="1241"/>
      <c r="D60" s="1242"/>
      <c r="E60" s="1243"/>
      <c r="F60" s="1243"/>
      <c r="G60" s="1361"/>
      <c r="H60" s="1362"/>
      <c r="I60" s="1363"/>
      <c r="J60" s="1363"/>
      <c r="K60" s="1481"/>
      <c r="L60" s="1482"/>
      <c r="M60" s="1483"/>
      <c r="N60" s="1483"/>
      <c r="O60" s="1601"/>
      <c r="P60" s="1602"/>
      <c r="Q60" s="1603"/>
      <c r="R60" s="1603"/>
      <c r="S60" s="1721"/>
      <c r="T60" s="1722"/>
      <c r="U60" s="1723"/>
      <c r="V60" s="1723"/>
    </row>
    <row r="61" spans="2:22">
      <c r="B61" s="5" t="s">
        <v>117</v>
      </c>
      <c r="C61" s="1241">
        <v>82780</v>
      </c>
      <c r="D61" s="1242">
        <v>74600</v>
      </c>
      <c r="E61" s="1243">
        <v>9.9000000000000005E-2</v>
      </c>
      <c r="F61" s="1243"/>
      <c r="G61" s="1361">
        <v>53750</v>
      </c>
      <c r="H61" s="1362">
        <v>51970</v>
      </c>
      <c r="I61" s="1363">
        <v>3.3000000000000002E-2</v>
      </c>
      <c r="J61" s="1363"/>
      <c r="K61" s="1481">
        <v>34950</v>
      </c>
      <c r="L61" s="1482">
        <v>34750</v>
      </c>
      <c r="M61" s="1483">
        <v>6.0000000000000001E-3</v>
      </c>
      <c r="N61" s="1483"/>
      <c r="O61" s="1601">
        <v>26510</v>
      </c>
      <c r="P61" s="1602">
        <v>26510</v>
      </c>
      <c r="Q61" s="1603">
        <v>0</v>
      </c>
      <c r="R61" s="1603"/>
      <c r="S61" s="1721">
        <v>25140</v>
      </c>
      <c r="T61" s="1722">
        <v>25140</v>
      </c>
      <c r="U61" s="1723">
        <v>0</v>
      </c>
      <c r="V61" s="1723"/>
    </row>
    <row r="62" spans="2:22">
      <c r="B62" s="5"/>
    </row>
    <row r="63" spans="2:22" ht="13">
      <c r="B63" s="3" t="s">
        <v>118</v>
      </c>
      <c r="C63" s="1244"/>
      <c r="D63" s="1245"/>
      <c r="E63" s="1246"/>
      <c r="F63" s="1246"/>
      <c r="G63" s="1364"/>
      <c r="H63" s="1365"/>
      <c r="I63" s="1366"/>
      <c r="J63" s="1366"/>
      <c r="K63" s="1484"/>
      <c r="L63" s="1485"/>
      <c r="M63" s="1486"/>
      <c r="N63" s="1486"/>
      <c r="O63" s="1604"/>
      <c r="P63" s="1605"/>
      <c r="Q63" s="1606"/>
      <c r="R63" s="1606"/>
      <c r="S63" s="1724"/>
      <c r="T63" s="1725"/>
      <c r="U63" s="1726"/>
      <c r="V63" s="1726"/>
    </row>
    <row r="64" spans="2:22">
      <c r="B64" s="5" t="s">
        <v>119</v>
      </c>
      <c r="C64" s="1244">
        <v>76110</v>
      </c>
      <c r="D64" s="1245">
        <v>74100</v>
      </c>
      <c r="E64" s="1246">
        <v>2.5999999999999999E-2</v>
      </c>
      <c r="F64" s="1246"/>
      <c r="G64" s="1364">
        <v>54400</v>
      </c>
      <c r="H64" s="1365">
        <v>54160</v>
      </c>
      <c r="I64" s="1366">
        <v>5.0000000000000001E-3</v>
      </c>
      <c r="J64" s="1366"/>
      <c r="K64" s="1484">
        <v>36500</v>
      </c>
      <c r="L64" s="1485">
        <v>36500</v>
      </c>
      <c r="M64" s="1486">
        <v>0</v>
      </c>
      <c r="N64" s="1486"/>
      <c r="O64" s="1604">
        <v>26000</v>
      </c>
      <c r="P64" s="1605">
        <v>26000</v>
      </c>
      <c r="Q64" s="1606">
        <v>0</v>
      </c>
      <c r="R64" s="1606"/>
      <c r="S64" s="1724">
        <v>21000</v>
      </c>
      <c r="T64" s="1725">
        <v>21000</v>
      </c>
      <c r="U64" s="1726">
        <v>0</v>
      </c>
      <c r="V64" s="1726"/>
    </row>
    <row r="65" spans="2:22">
      <c r="B65" s="5" t="s">
        <v>120</v>
      </c>
      <c r="C65" s="1244">
        <v>80800</v>
      </c>
      <c r="D65" s="1245">
        <v>74100</v>
      </c>
      <c r="E65" s="1246">
        <v>8.3000000000000004E-2</v>
      </c>
      <c r="F65" s="1246"/>
      <c r="G65" s="1364">
        <v>53420</v>
      </c>
      <c r="H65" s="1365">
        <v>50790</v>
      </c>
      <c r="I65" s="1366">
        <v>4.9000000000000002E-2</v>
      </c>
      <c r="J65" s="1366"/>
      <c r="K65" s="1484">
        <v>36500</v>
      </c>
      <c r="L65" s="1485">
        <v>36500</v>
      </c>
      <c r="M65" s="1486">
        <v>0</v>
      </c>
      <c r="N65" s="1486"/>
      <c r="O65" s="1604">
        <v>26000</v>
      </c>
      <c r="P65" s="1605">
        <v>26000</v>
      </c>
      <c r="Q65" s="1606">
        <v>0</v>
      </c>
      <c r="R65" s="1606"/>
      <c r="S65" s="1724">
        <v>21000</v>
      </c>
      <c r="T65" s="1725">
        <v>21000</v>
      </c>
      <c r="U65" s="1726">
        <v>0</v>
      </c>
      <c r="V65" s="1726"/>
    </row>
    <row r="66" spans="2:22">
      <c r="B66" s="5" t="s">
        <v>121</v>
      </c>
      <c r="C66" s="1244" t="s">
        <v>40</v>
      </c>
      <c r="D66" s="1245">
        <v>83150</v>
      </c>
      <c r="E66" s="1246" t="s">
        <v>40</v>
      </c>
      <c r="F66" s="1246"/>
      <c r="G66" s="1364">
        <v>53950</v>
      </c>
      <c r="H66" s="1365">
        <v>53680</v>
      </c>
      <c r="I66" s="1366">
        <v>5.0000000000000001E-3</v>
      </c>
      <c r="J66" s="1366"/>
      <c r="K66" s="1484">
        <v>36780</v>
      </c>
      <c r="L66" s="1485">
        <v>36570</v>
      </c>
      <c r="M66" s="1486">
        <v>6.0000000000000001E-3</v>
      </c>
      <c r="N66" s="1486"/>
      <c r="O66" s="1604" t="s">
        <v>40</v>
      </c>
      <c r="P66" s="1605">
        <v>27870</v>
      </c>
      <c r="Q66" s="1606" t="s">
        <v>40</v>
      </c>
      <c r="R66" s="1606"/>
      <c r="S66" s="1724" t="s">
        <v>443</v>
      </c>
      <c r="T66" s="1725" t="s">
        <v>40</v>
      </c>
      <c r="U66" s="1726" t="s">
        <v>40</v>
      </c>
      <c r="V66" s="1726"/>
    </row>
    <row r="67" spans="2:22">
      <c r="B67" s="5" t="s">
        <v>122</v>
      </c>
      <c r="C67" s="1244" t="s">
        <v>40</v>
      </c>
      <c r="D67" s="1245" t="s">
        <v>40</v>
      </c>
      <c r="E67" s="1246" t="s">
        <v>40</v>
      </c>
      <c r="F67" s="1246"/>
      <c r="G67" s="1364">
        <v>50630</v>
      </c>
      <c r="H67" s="1365">
        <v>54400</v>
      </c>
      <c r="I67" s="1366">
        <v>-7.3999999999999996E-2</v>
      </c>
      <c r="J67" s="1366"/>
      <c r="K67" s="1484">
        <v>36370</v>
      </c>
      <c r="L67" s="1485">
        <v>36960</v>
      </c>
      <c r="M67" s="1486">
        <v>-1.6E-2</v>
      </c>
      <c r="N67" s="1486"/>
      <c r="O67" s="1604">
        <v>26000</v>
      </c>
      <c r="P67" s="1605">
        <v>26000</v>
      </c>
      <c r="Q67" s="1606">
        <v>0</v>
      </c>
      <c r="R67" s="1606"/>
      <c r="S67" s="1724" t="s">
        <v>443</v>
      </c>
      <c r="T67" s="1725" t="s">
        <v>443</v>
      </c>
      <c r="U67" s="1726" t="s">
        <v>443</v>
      </c>
      <c r="V67" s="1726"/>
    </row>
    <row r="68" spans="2:22">
      <c r="B68" s="5" t="s">
        <v>123</v>
      </c>
      <c r="C68" s="1244" t="s">
        <v>40</v>
      </c>
      <c r="D68" s="1245" t="s">
        <v>443</v>
      </c>
      <c r="E68" s="1246" t="s">
        <v>40</v>
      </c>
      <c r="F68" s="1246"/>
      <c r="G68" s="1364" t="s">
        <v>40</v>
      </c>
      <c r="H68" s="1365" t="s">
        <v>40</v>
      </c>
      <c r="I68" s="1366" t="s">
        <v>40</v>
      </c>
      <c r="J68" s="1366"/>
      <c r="K68" s="1484">
        <v>30200</v>
      </c>
      <c r="L68" s="1485">
        <v>30230</v>
      </c>
      <c r="M68" s="1486">
        <v>-1E-3</v>
      </c>
      <c r="N68" s="1486"/>
      <c r="O68" s="1604">
        <v>25000</v>
      </c>
      <c r="P68" s="1605">
        <v>25000</v>
      </c>
      <c r="Q68" s="1606">
        <v>0</v>
      </c>
      <c r="R68" s="1606"/>
      <c r="S68" s="1724" t="s">
        <v>40</v>
      </c>
      <c r="T68" s="1725">
        <v>21000</v>
      </c>
      <c r="U68" s="1726" t="s">
        <v>40</v>
      </c>
      <c r="V68" s="1726"/>
    </row>
    <row r="69" spans="2:22">
      <c r="B69" s="5"/>
    </row>
    <row r="70" spans="2:22" ht="13">
      <c r="B70" s="3" t="s">
        <v>125</v>
      </c>
      <c r="C70" s="1250"/>
      <c r="D70" s="1251"/>
      <c r="E70" s="1252"/>
      <c r="F70" s="1252"/>
      <c r="G70" s="1370"/>
      <c r="H70" s="1371"/>
      <c r="I70" s="1372"/>
      <c r="J70" s="1372"/>
      <c r="K70" s="1490"/>
      <c r="L70" s="1491"/>
      <c r="M70" s="1492"/>
      <c r="N70" s="1492"/>
      <c r="O70" s="1610"/>
      <c r="P70" s="1611"/>
      <c r="Q70" s="1612"/>
      <c r="R70" s="1612"/>
      <c r="S70" s="1730"/>
      <c r="T70" s="1731"/>
      <c r="U70" s="1732"/>
      <c r="V70" s="1732"/>
    </row>
    <row r="71" spans="2:22">
      <c r="B71" s="5" t="s">
        <v>126</v>
      </c>
      <c r="C71" s="1250">
        <v>77390</v>
      </c>
      <c r="D71" s="1251">
        <v>76070</v>
      </c>
      <c r="E71" s="1252">
        <v>1.7000000000000001E-2</v>
      </c>
      <c r="F71" s="1252"/>
      <c r="G71" s="1370">
        <v>53420</v>
      </c>
      <c r="H71" s="1371">
        <v>53200</v>
      </c>
      <c r="I71" s="1372">
        <v>4.0000000000000001E-3</v>
      </c>
      <c r="J71" s="1372"/>
      <c r="K71" s="1490">
        <v>35890</v>
      </c>
      <c r="L71" s="1491">
        <v>35900</v>
      </c>
      <c r="M71" s="1492">
        <v>0</v>
      </c>
      <c r="N71" s="1492"/>
      <c r="O71" s="1610">
        <v>26300</v>
      </c>
      <c r="P71" s="1611">
        <v>25910</v>
      </c>
      <c r="Q71" s="1612">
        <v>1.4999999999999999E-2</v>
      </c>
      <c r="R71" s="1612"/>
      <c r="S71" s="1730">
        <v>24370</v>
      </c>
      <c r="T71" s="1731">
        <v>21050</v>
      </c>
      <c r="U71" s="1732">
        <v>0.13600000000000001</v>
      </c>
      <c r="V71" s="1732"/>
    </row>
    <row r="72" spans="2:22">
      <c r="B72" s="5" t="s">
        <v>127</v>
      </c>
      <c r="C72" s="1250" t="s">
        <v>40</v>
      </c>
      <c r="D72" s="1251" t="s">
        <v>40</v>
      </c>
      <c r="E72" s="1252" t="s">
        <v>40</v>
      </c>
      <c r="F72" s="1252"/>
      <c r="G72" s="1370">
        <v>54580</v>
      </c>
      <c r="H72" s="1371">
        <v>54220</v>
      </c>
      <c r="I72" s="1372">
        <v>7.0000000000000001E-3</v>
      </c>
      <c r="J72" s="1372"/>
      <c r="K72" s="1490">
        <v>36500</v>
      </c>
      <c r="L72" s="1491">
        <v>35900</v>
      </c>
      <c r="M72" s="1492">
        <v>1.7000000000000001E-2</v>
      </c>
      <c r="N72" s="1492"/>
      <c r="O72" s="1610">
        <v>26440</v>
      </c>
      <c r="P72" s="1611">
        <v>25380</v>
      </c>
      <c r="Q72" s="1612">
        <v>0.04</v>
      </c>
      <c r="R72" s="1612"/>
      <c r="S72" s="1730">
        <v>21050</v>
      </c>
      <c r="T72" s="1731">
        <v>21050</v>
      </c>
      <c r="U72" s="1732">
        <v>0</v>
      </c>
      <c r="V72" s="1732"/>
    </row>
    <row r="73" spans="2:22">
      <c r="B73" s="5" t="s">
        <v>128</v>
      </c>
      <c r="C73" s="1250" t="s">
        <v>40</v>
      </c>
      <c r="D73" s="1251" t="s">
        <v>443</v>
      </c>
      <c r="E73" s="1252" t="s">
        <v>40</v>
      </c>
      <c r="F73" s="1252"/>
      <c r="G73" s="1370">
        <v>48080</v>
      </c>
      <c r="H73" s="1371">
        <v>48080</v>
      </c>
      <c r="I73" s="1372">
        <v>0</v>
      </c>
      <c r="J73" s="1372"/>
      <c r="K73" s="1490">
        <v>30220</v>
      </c>
      <c r="L73" s="1491">
        <v>30660</v>
      </c>
      <c r="M73" s="1492">
        <v>-1.4999999999999999E-2</v>
      </c>
      <c r="N73" s="1492"/>
      <c r="O73" s="1610">
        <v>24920</v>
      </c>
      <c r="P73" s="1611">
        <v>24920</v>
      </c>
      <c r="Q73" s="1612">
        <v>0</v>
      </c>
      <c r="R73" s="1612"/>
      <c r="S73" s="1730">
        <v>21050</v>
      </c>
      <c r="T73" s="1731">
        <v>21050</v>
      </c>
      <c r="U73" s="1732">
        <v>0</v>
      </c>
      <c r="V73" s="1732"/>
    </row>
    <row r="74" spans="2:22">
      <c r="B74" s="5" t="s">
        <v>129</v>
      </c>
      <c r="C74" s="1250">
        <v>77240</v>
      </c>
      <c r="D74" s="1251" t="s">
        <v>40</v>
      </c>
      <c r="E74" s="1252" t="s">
        <v>40</v>
      </c>
      <c r="F74" s="1252"/>
      <c r="G74" s="1370">
        <v>50000</v>
      </c>
      <c r="H74" s="1371">
        <v>49770</v>
      </c>
      <c r="I74" s="1372">
        <v>5.0000000000000001E-3</v>
      </c>
      <c r="J74" s="1372"/>
      <c r="K74" s="1490">
        <v>31830</v>
      </c>
      <c r="L74" s="1491">
        <v>31070</v>
      </c>
      <c r="M74" s="1492">
        <v>2.4E-2</v>
      </c>
      <c r="N74" s="1492"/>
      <c r="O74" s="1610">
        <v>25190</v>
      </c>
      <c r="P74" s="1611">
        <v>25190</v>
      </c>
      <c r="Q74" s="1612">
        <v>0</v>
      </c>
      <c r="R74" s="1612"/>
      <c r="S74" s="1730">
        <v>21050</v>
      </c>
      <c r="T74" s="1731">
        <v>21050</v>
      </c>
      <c r="U74" s="1732">
        <v>0</v>
      </c>
      <c r="V74" s="1732"/>
    </row>
    <row r="75" spans="2:22">
      <c r="B75" s="5" t="s">
        <v>130</v>
      </c>
      <c r="C75" s="1250" t="s">
        <v>40</v>
      </c>
      <c r="D75" s="1251" t="s">
        <v>40</v>
      </c>
      <c r="E75" s="1252" t="s">
        <v>40</v>
      </c>
      <c r="F75" s="1252"/>
      <c r="G75" s="1370">
        <v>58670</v>
      </c>
      <c r="H75" s="1371">
        <v>54180</v>
      </c>
      <c r="I75" s="1372">
        <v>7.6999999999999999E-2</v>
      </c>
      <c r="J75" s="1372"/>
      <c r="K75" s="1490">
        <v>38160</v>
      </c>
      <c r="L75" s="1491">
        <v>38460</v>
      </c>
      <c r="M75" s="1492">
        <v>-8.0000000000000002E-3</v>
      </c>
      <c r="N75" s="1492"/>
      <c r="O75" s="1610">
        <v>28410</v>
      </c>
      <c r="P75" s="1611">
        <v>28270</v>
      </c>
      <c r="Q75" s="1612">
        <v>5.0000000000000001E-3</v>
      </c>
      <c r="R75" s="1612"/>
      <c r="S75" s="1730" t="s">
        <v>40</v>
      </c>
      <c r="T75" s="1731">
        <v>24370</v>
      </c>
      <c r="U75" s="1732" t="s">
        <v>40</v>
      </c>
      <c r="V75" s="1732"/>
    </row>
    <row r="76" spans="2:22">
      <c r="B76" s="5"/>
    </row>
    <row r="77" spans="2:22" ht="13">
      <c r="B77" s="3" t="s">
        <v>124</v>
      </c>
      <c r="C77" s="1247"/>
      <c r="D77" s="1248"/>
      <c r="E77" s="1249"/>
      <c r="F77" s="1249"/>
      <c r="G77" s="1367"/>
      <c r="H77" s="1368"/>
      <c r="I77" s="1369"/>
      <c r="J77" s="1369"/>
      <c r="K77" s="1487"/>
      <c r="L77" s="1488"/>
      <c r="M77" s="1489"/>
      <c r="N77" s="1489"/>
      <c r="O77" s="1607"/>
      <c r="P77" s="1608"/>
      <c r="Q77" s="1609"/>
      <c r="R77" s="1609"/>
      <c r="S77" s="1727"/>
      <c r="T77" s="1728"/>
      <c r="U77" s="1729"/>
      <c r="V77" s="1729"/>
    </row>
    <row r="78" spans="2:22">
      <c r="B78" s="5" t="s">
        <v>124</v>
      </c>
      <c r="C78" s="1247" t="s">
        <v>40</v>
      </c>
      <c r="D78" s="1248" t="s">
        <v>40</v>
      </c>
      <c r="E78" s="1249" t="s">
        <v>40</v>
      </c>
      <c r="F78" s="1249"/>
      <c r="G78" s="1367">
        <v>74730</v>
      </c>
      <c r="H78" s="1368">
        <v>74730</v>
      </c>
      <c r="I78" s="1369">
        <v>0</v>
      </c>
      <c r="J78" s="1369"/>
      <c r="K78" s="1487" t="s">
        <v>40</v>
      </c>
      <c r="L78" s="1488">
        <v>37410</v>
      </c>
      <c r="M78" s="1489" t="s">
        <v>40</v>
      </c>
      <c r="N78" s="1489"/>
      <c r="O78" s="1607">
        <v>28850</v>
      </c>
      <c r="P78" s="1608">
        <v>28850</v>
      </c>
      <c r="Q78" s="1609">
        <v>0</v>
      </c>
      <c r="R78" s="1609"/>
      <c r="S78" s="1727" t="s">
        <v>40</v>
      </c>
      <c r="T78" s="1728">
        <v>23830</v>
      </c>
      <c r="U78" s="1729" t="s">
        <v>40</v>
      </c>
      <c r="V78" s="1729"/>
    </row>
    <row r="79" spans="2:22">
      <c r="B79" s="5"/>
    </row>
    <row r="80" spans="2:22" ht="13">
      <c r="B80" s="3" t="s">
        <v>133</v>
      </c>
      <c r="C80" s="1256"/>
      <c r="D80" s="1257"/>
      <c r="E80" s="1258"/>
      <c r="F80" s="1258"/>
      <c r="G80" s="1376"/>
      <c r="H80" s="1377"/>
      <c r="I80" s="1378"/>
      <c r="J80" s="1378"/>
      <c r="K80" s="1496"/>
      <c r="L80" s="1497"/>
      <c r="M80" s="1498"/>
      <c r="N80" s="1498"/>
      <c r="O80" s="1616"/>
      <c r="P80" s="1617"/>
      <c r="Q80" s="1618"/>
      <c r="R80" s="1618"/>
      <c r="S80" s="1736"/>
      <c r="T80" s="1737"/>
      <c r="U80" s="1738"/>
      <c r="V80" s="1738"/>
    </row>
    <row r="81" spans="2:22">
      <c r="B81" s="5" t="s">
        <v>133</v>
      </c>
      <c r="C81" s="1256">
        <v>80200</v>
      </c>
      <c r="D81" s="1257">
        <v>77900</v>
      </c>
      <c r="E81" s="1258">
        <v>2.9000000000000001E-2</v>
      </c>
      <c r="F81" s="1258"/>
      <c r="G81" s="1376">
        <v>56130</v>
      </c>
      <c r="H81" s="1377">
        <v>55300</v>
      </c>
      <c r="I81" s="1378">
        <v>1.4999999999999999E-2</v>
      </c>
      <c r="J81" s="1378"/>
      <c r="K81" s="1496">
        <v>37350</v>
      </c>
      <c r="L81" s="1497">
        <v>37350</v>
      </c>
      <c r="M81" s="1498">
        <v>0</v>
      </c>
      <c r="N81" s="1498"/>
      <c r="O81" s="1616">
        <v>26750</v>
      </c>
      <c r="P81" s="1617">
        <v>26750</v>
      </c>
      <c r="Q81" s="1618">
        <v>0</v>
      </c>
      <c r="R81" s="1618"/>
      <c r="S81" s="1736" t="s">
        <v>40</v>
      </c>
      <c r="T81" s="1737">
        <v>20170</v>
      </c>
      <c r="U81" s="1738" t="s">
        <v>40</v>
      </c>
      <c r="V81" s="1738"/>
    </row>
    <row r="82" spans="2:22">
      <c r="B82" s="5"/>
    </row>
    <row r="83" spans="2:22" ht="13">
      <c r="B83" s="3" t="s">
        <v>131</v>
      </c>
      <c r="C83" s="1253"/>
      <c r="D83" s="1254"/>
      <c r="E83" s="1255"/>
      <c r="F83" s="1255"/>
      <c r="G83" s="1373"/>
      <c r="H83" s="1374"/>
      <c r="I83" s="1375"/>
      <c r="J83" s="1375"/>
      <c r="K83" s="1493"/>
      <c r="L83" s="1494"/>
      <c r="M83" s="1495"/>
      <c r="N83" s="1495"/>
      <c r="O83" s="1613"/>
      <c r="P83" s="1614"/>
      <c r="Q83" s="1615"/>
      <c r="R83" s="1615"/>
      <c r="S83" s="1733"/>
      <c r="T83" s="1734"/>
      <c r="U83" s="1735"/>
      <c r="V83" s="1735"/>
    </row>
    <row r="84" spans="2:22" ht="14.5">
      <c r="B84" s="2806" t="s">
        <v>708</v>
      </c>
      <c r="C84" s="1253">
        <v>78020</v>
      </c>
      <c r="D84" s="1254">
        <v>77970</v>
      </c>
      <c r="E84" s="1255">
        <v>1E-3</v>
      </c>
      <c r="F84" s="1255"/>
      <c r="G84" s="1373">
        <v>58470</v>
      </c>
      <c r="H84" s="1374">
        <v>57910</v>
      </c>
      <c r="I84" s="1375">
        <v>8.9999999999999993E-3</v>
      </c>
      <c r="J84" s="1375"/>
      <c r="K84" s="1493">
        <v>36460</v>
      </c>
      <c r="L84" s="1494">
        <v>37560</v>
      </c>
      <c r="M84" s="1495">
        <v>-0.03</v>
      </c>
      <c r="N84" s="1495"/>
      <c r="O84" s="1613">
        <v>30300</v>
      </c>
      <c r="P84" s="1614">
        <v>30300</v>
      </c>
      <c r="Q84" s="1615">
        <v>0</v>
      </c>
      <c r="R84" s="1615"/>
      <c r="S84" s="1733">
        <v>25430</v>
      </c>
      <c r="T84" s="1734">
        <v>24750</v>
      </c>
      <c r="U84" s="1735">
        <v>2.7E-2</v>
      </c>
      <c r="V84" s="1735"/>
    </row>
    <row r="85" spans="2:22" ht="14.5">
      <c r="B85" s="2806" t="s">
        <v>709</v>
      </c>
      <c r="C85" s="1253" t="s">
        <v>40</v>
      </c>
      <c r="D85" s="1254" t="s">
        <v>40</v>
      </c>
      <c r="E85" s="1255" t="s">
        <v>40</v>
      </c>
      <c r="F85" s="1255"/>
      <c r="G85" s="1373">
        <v>59740</v>
      </c>
      <c r="H85" s="1374">
        <v>58890</v>
      </c>
      <c r="I85" s="1375">
        <v>1.4E-2</v>
      </c>
      <c r="J85" s="1375"/>
      <c r="K85" s="1493">
        <v>41010</v>
      </c>
      <c r="L85" s="1494">
        <v>40330</v>
      </c>
      <c r="M85" s="1495">
        <v>1.6E-2</v>
      </c>
      <c r="N85" s="1495"/>
      <c r="O85" s="1613">
        <v>27280</v>
      </c>
      <c r="P85" s="1614">
        <v>26590</v>
      </c>
      <c r="Q85" s="1615">
        <v>2.5000000000000001E-2</v>
      </c>
      <c r="R85" s="1615"/>
      <c r="S85" s="1733">
        <v>23340</v>
      </c>
      <c r="T85" s="1734">
        <v>22850</v>
      </c>
      <c r="U85" s="1735">
        <v>2.1000000000000001E-2</v>
      </c>
      <c r="V85" s="1735"/>
    </row>
    <row r="86" spans="2:22">
      <c r="B86" s="5" t="s">
        <v>132</v>
      </c>
      <c r="C86" s="1253" t="s">
        <v>443</v>
      </c>
      <c r="D86" s="1254" t="s">
        <v>443</v>
      </c>
      <c r="E86" s="1255" t="s">
        <v>443</v>
      </c>
      <c r="F86" s="1255"/>
      <c r="G86" s="1373">
        <v>56800</v>
      </c>
      <c r="H86" s="1374">
        <v>58870</v>
      </c>
      <c r="I86" s="1375">
        <v>-3.5999999999999997E-2</v>
      </c>
      <c r="J86" s="1375"/>
      <c r="K86" s="1493">
        <v>35940</v>
      </c>
      <c r="L86" s="1494">
        <v>34350</v>
      </c>
      <c r="M86" s="1495">
        <v>4.3999999999999997E-2</v>
      </c>
      <c r="N86" s="1495"/>
      <c r="O86" s="1613" t="s">
        <v>40</v>
      </c>
      <c r="P86" s="1614">
        <v>26410</v>
      </c>
      <c r="Q86" s="1615" t="s">
        <v>40</v>
      </c>
      <c r="R86" s="1615"/>
      <c r="S86" s="1733">
        <v>23000</v>
      </c>
      <c r="T86" s="1734">
        <v>23000</v>
      </c>
      <c r="U86" s="1735">
        <v>0</v>
      </c>
      <c r="V86" s="1735"/>
    </row>
    <row r="87" spans="2:22">
      <c r="B87" s="5"/>
    </row>
    <row r="88" spans="2:22" ht="13">
      <c r="B88" s="3" t="s">
        <v>134</v>
      </c>
      <c r="C88" s="1259"/>
      <c r="D88" s="1260"/>
      <c r="E88" s="1261"/>
      <c r="F88" s="1261"/>
      <c r="G88" s="1379"/>
      <c r="H88" s="1380"/>
      <c r="I88" s="1381"/>
      <c r="J88" s="1381"/>
      <c r="K88" s="1499"/>
      <c r="L88" s="1500"/>
      <c r="M88" s="1501"/>
      <c r="N88" s="1501"/>
      <c r="O88" s="1619"/>
      <c r="P88" s="1620"/>
      <c r="Q88" s="1621"/>
      <c r="R88" s="1621"/>
      <c r="S88" s="1739"/>
      <c r="T88" s="1740"/>
      <c r="U88" s="1741"/>
      <c r="V88" s="1741"/>
    </row>
    <row r="89" spans="2:22">
      <c r="B89" s="5" t="s">
        <v>135</v>
      </c>
      <c r="C89" s="1259">
        <v>79630</v>
      </c>
      <c r="D89" s="1260">
        <v>76350</v>
      </c>
      <c r="E89" s="1261">
        <v>4.1000000000000002E-2</v>
      </c>
      <c r="F89" s="1261"/>
      <c r="G89" s="1379">
        <v>53360</v>
      </c>
      <c r="H89" s="1380">
        <v>53360</v>
      </c>
      <c r="I89" s="1381">
        <v>0</v>
      </c>
      <c r="J89" s="1381"/>
      <c r="K89" s="1499">
        <v>33000</v>
      </c>
      <c r="L89" s="1500">
        <v>32790</v>
      </c>
      <c r="M89" s="1501">
        <v>6.0000000000000001E-3</v>
      </c>
      <c r="N89" s="1501"/>
      <c r="O89" s="1619">
        <v>27270</v>
      </c>
      <c r="P89" s="1620">
        <v>27270</v>
      </c>
      <c r="Q89" s="1621">
        <v>0</v>
      </c>
      <c r="R89" s="1621"/>
      <c r="S89" s="1739">
        <v>22920</v>
      </c>
      <c r="T89" s="1740">
        <v>22920</v>
      </c>
      <c r="U89" s="1741">
        <v>0</v>
      </c>
      <c r="V89" s="1741"/>
    </row>
    <row r="90" spans="2:22">
      <c r="B90" s="5" t="s">
        <v>136</v>
      </c>
      <c r="C90" s="1259">
        <v>85370</v>
      </c>
      <c r="D90" s="1260">
        <v>83700</v>
      </c>
      <c r="E90" s="1261">
        <v>0.02</v>
      </c>
      <c r="F90" s="1261"/>
      <c r="G90" s="1379">
        <v>54470</v>
      </c>
      <c r="H90" s="1380">
        <v>53910</v>
      </c>
      <c r="I90" s="1381">
        <v>0.01</v>
      </c>
      <c r="J90" s="1381"/>
      <c r="K90" s="1499">
        <v>40450</v>
      </c>
      <c r="L90" s="1500">
        <v>40450</v>
      </c>
      <c r="M90" s="1501">
        <v>0</v>
      </c>
      <c r="N90" s="1501"/>
      <c r="O90" s="1619">
        <v>27400</v>
      </c>
      <c r="P90" s="1620">
        <v>27510</v>
      </c>
      <c r="Q90" s="1621">
        <v>-4.0000000000000001E-3</v>
      </c>
      <c r="R90" s="1621"/>
      <c r="S90" s="1739">
        <v>23550</v>
      </c>
      <c r="T90" s="1740">
        <v>23550</v>
      </c>
      <c r="U90" s="1741">
        <v>0</v>
      </c>
      <c r="V90" s="1741"/>
    </row>
    <row r="91" spans="2:22">
      <c r="B91" s="5" t="s">
        <v>137</v>
      </c>
      <c r="C91" s="1259">
        <v>106760</v>
      </c>
      <c r="D91" s="1260">
        <v>103660</v>
      </c>
      <c r="E91" s="1261">
        <v>2.9000000000000001E-2</v>
      </c>
      <c r="F91" s="1261"/>
      <c r="G91" s="1379">
        <v>55930</v>
      </c>
      <c r="H91" s="1380">
        <v>54230</v>
      </c>
      <c r="I91" s="1381">
        <v>0.03</v>
      </c>
      <c r="J91" s="1381"/>
      <c r="K91" s="1499">
        <v>37220</v>
      </c>
      <c r="L91" s="1500">
        <v>36330</v>
      </c>
      <c r="M91" s="1501">
        <v>2.4E-2</v>
      </c>
      <c r="N91" s="1501"/>
      <c r="O91" s="1619">
        <v>26410</v>
      </c>
      <c r="P91" s="1620">
        <v>25800</v>
      </c>
      <c r="Q91" s="1621">
        <v>2.3E-2</v>
      </c>
      <c r="R91" s="1621"/>
      <c r="S91" s="1739">
        <v>20150</v>
      </c>
      <c r="T91" s="1740">
        <v>21020</v>
      </c>
      <c r="U91" s="1741">
        <v>-4.2999999999999997E-2</v>
      </c>
      <c r="V91" s="1741"/>
    </row>
    <row r="92" spans="2:22">
      <c r="B92" s="5"/>
    </row>
    <row r="93" spans="2:22" ht="13">
      <c r="B93" s="3" t="s">
        <v>138</v>
      </c>
      <c r="C93" s="1262"/>
      <c r="D93" s="1263"/>
      <c r="E93" s="1264"/>
      <c r="F93" s="1264"/>
      <c r="G93" s="1382"/>
      <c r="H93" s="1383"/>
      <c r="I93" s="1384"/>
      <c r="J93" s="1384"/>
      <c r="K93" s="1502"/>
      <c r="L93" s="1503"/>
      <c r="M93" s="1504"/>
      <c r="N93" s="1504"/>
      <c r="O93" s="1622"/>
      <c r="P93" s="1623"/>
      <c r="Q93" s="1624"/>
      <c r="R93" s="1624"/>
      <c r="S93" s="1742"/>
      <c r="T93" s="1743"/>
      <c r="U93" s="1744"/>
      <c r="V93" s="1744"/>
    </row>
    <row r="94" spans="2:22">
      <c r="B94" s="5" t="s">
        <v>138</v>
      </c>
      <c r="C94" s="1262">
        <v>85800</v>
      </c>
      <c r="D94" s="1263">
        <v>81000</v>
      </c>
      <c r="E94" s="1264">
        <v>5.6000000000000001E-2</v>
      </c>
      <c r="F94" s="1264"/>
      <c r="G94" s="1382">
        <v>60520</v>
      </c>
      <c r="H94" s="1383">
        <v>60520</v>
      </c>
      <c r="I94" s="1384">
        <v>0</v>
      </c>
      <c r="J94" s="1384"/>
      <c r="K94" s="1502">
        <v>38450</v>
      </c>
      <c r="L94" s="1503">
        <v>33840</v>
      </c>
      <c r="M94" s="1504">
        <v>0.12</v>
      </c>
      <c r="N94" s="1504"/>
      <c r="O94" s="1622">
        <v>27130</v>
      </c>
      <c r="P94" s="1623">
        <v>27130</v>
      </c>
      <c r="Q94" s="1624">
        <v>0</v>
      </c>
      <c r="R94" s="1624"/>
      <c r="S94" s="1742">
        <v>22350</v>
      </c>
      <c r="T94" s="1743">
        <v>22350</v>
      </c>
      <c r="U94" s="1744">
        <v>0</v>
      </c>
      <c r="V94" s="1744"/>
    </row>
    <row r="95" spans="2:22">
      <c r="B95" s="5"/>
    </row>
    <row r="96" spans="2:22" ht="13">
      <c r="B96" s="3" t="s">
        <v>139</v>
      </c>
      <c r="C96" s="1265"/>
      <c r="D96" s="1266"/>
      <c r="E96" s="1267"/>
      <c r="F96" s="1267"/>
      <c r="G96" s="1385"/>
      <c r="H96" s="1386"/>
      <c r="I96" s="1387"/>
      <c r="J96" s="1387"/>
      <c r="K96" s="1505"/>
      <c r="L96" s="1506"/>
      <c r="M96" s="1507"/>
      <c r="N96" s="1507"/>
      <c r="O96" s="1625"/>
      <c r="P96" s="1626"/>
      <c r="Q96" s="1627"/>
      <c r="R96" s="1627"/>
      <c r="S96" s="1745"/>
      <c r="T96" s="1746"/>
      <c r="U96" s="1747"/>
      <c r="V96" s="1747"/>
    </row>
    <row r="97" spans="2:22">
      <c r="B97" s="5" t="s">
        <v>140</v>
      </c>
      <c r="C97" s="1265">
        <v>79930</v>
      </c>
      <c r="D97" s="1266">
        <v>78090</v>
      </c>
      <c r="E97" s="1267">
        <v>2.3E-2</v>
      </c>
      <c r="F97" s="1267"/>
      <c r="G97" s="1385">
        <v>53150</v>
      </c>
      <c r="H97" s="1386">
        <v>52580</v>
      </c>
      <c r="I97" s="1387">
        <v>1.0999999999999999E-2</v>
      </c>
      <c r="J97" s="1387"/>
      <c r="K97" s="1505">
        <v>32100</v>
      </c>
      <c r="L97" s="1506">
        <v>31870</v>
      </c>
      <c r="M97" s="1507">
        <v>7.0000000000000001E-3</v>
      </c>
      <c r="N97" s="1507"/>
      <c r="O97" s="1625">
        <v>25560</v>
      </c>
      <c r="P97" s="1626">
        <v>25560</v>
      </c>
      <c r="Q97" s="1627">
        <v>0</v>
      </c>
      <c r="R97" s="1627"/>
      <c r="S97" s="1745">
        <v>20140</v>
      </c>
      <c r="T97" s="1746">
        <v>20140</v>
      </c>
      <c r="U97" s="1747">
        <v>0</v>
      </c>
      <c r="V97" s="1747"/>
    </row>
    <row r="98" spans="2:22">
      <c r="B98" s="5" t="s">
        <v>141</v>
      </c>
      <c r="C98" s="1265">
        <v>80280</v>
      </c>
      <c r="D98" s="1266">
        <v>75090</v>
      </c>
      <c r="E98" s="1267">
        <v>6.5000000000000002E-2</v>
      </c>
      <c r="F98" s="1267"/>
      <c r="G98" s="1385">
        <v>57050</v>
      </c>
      <c r="H98" s="1386">
        <v>55930</v>
      </c>
      <c r="I98" s="1387">
        <v>0.02</v>
      </c>
      <c r="J98" s="1387"/>
      <c r="K98" s="1505">
        <v>38430</v>
      </c>
      <c r="L98" s="1506">
        <v>37750</v>
      </c>
      <c r="M98" s="1507">
        <v>1.7999999999999999E-2</v>
      </c>
      <c r="N98" s="1507"/>
      <c r="O98" s="1625">
        <v>26000</v>
      </c>
      <c r="P98" s="1626">
        <v>26000</v>
      </c>
      <c r="Q98" s="1627">
        <v>0</v>
      </c>
      <c r="R98" s="1627"/>
      <c r="S98" s="1745">
        <v>21100</v>
      </c>
      <c r="T98" s="1746">
        <v>21100</v>
      </c>
      <c r="U98" s="1747">
        <v>0</v>
      </c>
      <c r="V98" s="1747"/>
    </row>
    <row r="99" spans="2:22">
      <c r="B99" s="5"/>
    </row>
    <row r="100" spans="2:22" ht="13">
      <c r="B100" s="3" t="s">
        <v>142</v>
      </c>
      <c r="C100" s="1268"/>
      <c r="D100" s="1269"/>
      <c r="E100" s="1270"/>
      <c r="F100" s="1270"/>
      <c r="G100" s="1388"/>
      <c r="H100" s="1389"/>
      <c r="I100" s="1390"/>
      <c r="J100" s="1390"/>
      <c r="K100" s="1508"/>
      <c r="L100" s="1509"/>
      <c r="M100" s="1510"/>
      <c r="N100" s="1510"/>
      <c r="O100" s="1628"/>
      <c r="P100" s="1629"/>
      <c r="Q100" s="1630"/>
      <c r="R100" s="1630"/>
      <c r="S100" s="1748"/>
      <c r="T100" s="1749"/>
      <c r="U100" s="1750"/>
      <c r="V100" s="1750"/>
    </row>
    <row r="101" spans="2:22">
      <c r="B101" s="5" t="s">
        <v>143</v>
      </c>
      <c r="C101" s="1268">
        <v>78070</v>
      </c>
      <c r="D101" s="1269">
        <v>76610</v>
      </c>
      <c r="E101" s="1270">
        <v>1.9E-2</v>
      </c>
      <c r="F101" s="1270"/>
      <c r="G101" s="1388">
        <v>55840</v>
      </c>
      <c r="H101" s="1389">
        <v>56750</v>
      </c>
      <c r="I101" s="1390">
        <v>-1.6E-2</v>
      </c>
      <c r="J101" s="1390"/>
      <c r="K101" s="1508">
        <v>32320</v>
      </c>
      <c r="L101" s="1509">
        <v>32960</v>
      </c>
      <c r="M101" s="1510">
        <v>-0.02</v>
      </c>
      <c r="N101" s="1510"/>
      <c r="O101" s="1628">
        <v>26750</v>
      </c>
      <c r="P101" s="1629">
        <v>26780</v>
      </c>
      <c r="Q101" s="1630">
        <v>-1E-3</v>
      </c>
      <c r="R101" s="1630"/>
      <c r="S101" s="1748">
        <v>22500</v>
      </c>
      <c r="T101" s="1749">
        <v>22500</v>
      </c>
      <c r="U101" s="1750">
        <v>0</v>
      </c>
      <c r="V101" s="1750"/>
    </row>
    <row r="102" spans="2:22">
      <c r="B102" s="5" t="s">
        <v>144</v>
      </c>
      <c r="C102" s="1268" t="s">
        <v>40</v>
      </c>
      <c r="D102" s="1269" t="s">
        <v>40</v>
      </c>
      <c r="E102" s="1270" t="s">
        <v>40</v>
      </c>
      <c r="F102" s="1270"/>
      <c r="G102" s="1388">
        <v>68960</v>
      </c>
      <c r="H102" s="1389">
        <v>62580</v>
      </c>
      <c r="I102" s="1390">
        <v>9.2999999999999999E-2</v>
      </c>
      <c r="J102" s="1390"/>
      <c r="K102" s="1508">
        <v>41290</v>
      </c>
      <c r="L102" s="1509">
        <v>40010</v>
      </c>
      <c r="M102" s="1510">
        <v>3.1E-2</v>
      </c>
      <c r="N102" s="1510"/>
      <c r="O102" s="1628" t="s">
        <v>40</v>
      </c>
      <c r="P102" s="1629">
        <v>29060</v>
      </c>
      <c r="Q102" s="1630" t="s">
        <v>40</v>
      </c>
      <c r="R102" s="1630"/>
      <c r="S102" s="1748" t="s">
        <v>443</v>
      </c>
      <c r="T102" s="1749" t="s">
        <v>443</v>
      </c>
      <c r="U102" s="1750" t="s">
        <v>443</v>
      </c>
      <c r="V102" s="1750"/>
    </row>
    <row r="103" spans="2:22">
      <c r="B103" s="5" t="s">
        <v>145</v>
      </c>
      <c r="C103" s="1268">
        <v>90690</v>
      </c>
      <c r="D103" s="1269">
        <v>79630</v>
      </c>
      <c r="E103" s="1270">
        <v>0.122</v>
      </c>
      <c r="F103" s="1270"/>
      <c r="G103" s="1388">
        <v>56620</v>
      </c>
      <c r="H103" s="1389">
        <v>55230</v>
      </c>
      <c r="I103" s="1390">
        <v>2.5000000000000001E-2</v>
      </c>
      <c r="J103" s="1390"/>
      <c r="K103" s="1508">
        <v>42900</v>
      </c>
      <c r="L103" s="1509">
        <v>39980</v>
      </c>
      <c r="M103" s="1510">
        <v>6.8000000000000005E-2</v>
      </c>
      <c r="N103" s="1510"/>
      <c r="O103" s="1628" t="s">
        <v>443</v>
      </c>
      <c r="P103" s="1629">
        <v>28080</v>
      </c>
      <c r="Q103" s="1630" t="s">
        <v>443</v>
      </c>
      <c r="R103" s="1630"/>
      <c r="S103" s="1748" t="s">
        <v>40</v>
      </c>
      <c r="T103" s="1749" t="s">
        <v>40</v>
      </c>
      <c r="U103" s="1750" t="s">
        <v>40</v>
      </c>
      <c r="V103" s="1750"/>
    </row>
    <row r="104" spans="2:22">
      <c r="B104" s="5" t="s">
        <v>146</v>
      </c>
      <c r="C104" s="1268" t="s">
        <v>40</v>
      </c>
      <c r="D104" s="1269" t="s">
        <v>40</v>
      </c>
      <c r="E104" s="1270" t="s">
        <v>40</v>
      </c>
      <c r="F104" s="1270"/>
      <c r="G104" s="1388">
        <v>54330</v>
      </c>
      <c r="H104" s="1389">
        <v>54310</v>
      </c>
      <c r="I104" s="1390">
        <v>0</v>
      </c>
      <c r="J104" s="1390"/>
      <c r="K104" s="1508" t="s">
        <v>40</v>
      </c>
      <c r="L104" s="1509">
        <v>35000</v>
      </c>
      <c r="M104" s="1510" t="s">
        <v>40</v>
      </c>
      <c r="N104" s="1510"/>
      <c r="O104" s="1628" t="s">
        <v>40</v>
      </c>
      <c r="P104" s="1629" t="s">
        <v>40</v>
      </c>
      <c r="Q104" s="1630" t="s">
        <v>40</v>
      </c>
      <c r="R104" s="1630"/>
      <c r="S104" s="1748" t="s">
        <v>443</v>
      </c>
      <c r="T104" s="1749" t="s">
        <v>40</v>
      </c>
      <c r="U104" s="1750" t="s">
        <v>40</v>
      </c>
      <c r="V104" s="1750"/>
    </row>
    <row r="105" spans="2:22">
      <c r="B105" s="5" t="s">
        <v>147</v>
      </c>
      <c r="C105" s="1268" t="s">
        <v>40</v>
      </c>
      <c r="D105" s="1269" t="s">
        <v>443</v>
      </c>
      <c r="E105" s="1270" t="s">
        <v>40</v>
      </c>
      <c r="F105" s="1270"/>
      <c r="G105" s="1388">
        <v>62380</v>
      </c>
      <c r="H105" s="1389">
        <v>54690</v>
      </c>
      <c r="I105" s="1390">
        <v>0.123</v>
      </c>
      <c r="J105" s="1390"/>
      <c r="K105" s="1508">
        <v>34710</v>
      </c>
      <c r="L105" s="1509">
        <v>40060</v>
      </c>
      <c r="M105" s="1510">
        <v>-0.154</v>
      </c>
      <c r="N105" s="1510"/>
      <c r="O105" s="1628" t="s">
        <v>443</v>
      </c>
      <c r="P105" s="1629" t="s">
        <v>40</v>
      </c>
      <c r="Q105" s="1630" t="s">
        <v>40</v>
      </c>
      <c r="R105" s="1630"/>
      <c r="S105" s="1748" t="s">
        <v>40</v>
      </c>
      <c r="T105" s="1749" t="s">
        <v>443</v>
      </c>
      <c r="U105" s="1750" t="s">
        <v>40</v>
      </c>
      <c r="V105" s="1750"/>
    </row>
    <row r="106" spans="2:22">
      <c r="B106" s="5"/>
    </row>
    <row r="107" spans="2:22" ht="13">
      <c r="B107" s="3" t="s">
        <v>148</v>
      </c>
      <c r="C107" s="1271"/>
      <c r="D107" s="1272"/>
      <c r="E107" s="1273"/>
      <c r="F107" s="1273"/>
      <c r="G107" s="1391"/>
      <c r="H107" s="1392"/>
      <c r="I107" s="1393"/>
      <c r="J107" s="1393"/>
      <c r="K107" s="1511"/>
      <c r="L107" s="1512"/>
      <c r="M107" s="1513"/>
      <c r="N107" s="1513"/>
      <c r="O107" s="1631"/>
      <c r="P107" s="1632"/>
      <c r="Q107" s="1633"/>
      <c r="R107" s="1633"/>
      <c r="S107" s="1751"/>
      <c r="T107" s="1752"/>
      <c r="U107" s="1753"/>
      <c r="V107" s="1753"/>
    </row>
    <row r="108" spans="2:22">
      <c r="B108" s="5" t="s">
        <v>149</v>
      </c>
      <c r="C108" s="1271">
        <v>84030</v>
      </c>
      <c r="D108" s="1272">
        <v>82810</v>
      </c>
      <c r="E108" s="1273">
        <v>1.4999999999999999E-2</v>
      </c>
      <c r="F108" s="1273"/>
      <c r="G108" s="1391">
        <v>57680</v>
      </c>
      <c r="H108" s="1392">
        <v>57680</v>
      </c>
      <c r="I108" s="1393">
        <v>0</v>
      </c>
      <c r="J108" s="1393"/>
      <c r="K108" s="1511">
        <v>35200</v>
      </c>
      <c r="L108" s="1512">
        <v>35280</v>
      </c>
      <c r="M108" s="1513">
        <v>-3.0000000000000001E-3</v>
      </c>
      <c r="N108" s="1513"/>
      <c r="O108" s="1631">
        <v>26160</v>
      </c>
      <c r="P108" s="1632">
        <v>25990</v>
      </c>
      <c r="Q108" s="1633">
        <v>6.0000000000000001E-3</v>
      </c>
      <c r="R108" s="1633"/>
      <c r="S108" s="1751">
        <v>21430</v>
      </c>
      <c r="T108" s="1752">
        <v>21430</v>
      </c>
      <c r="U108" s="1753">
        <v>0</v>
      </c>
      <c r="V108" s="1753"/>
    </row>
    <row r="109" spans="2:22">
      <c r="B109" s="5"/>
    </row>
    <row r="110" spans="2:22" ht="13">
      <c r="B110" s="3" t="s">
        <v>150</v>
      </c>
      <c r="C110" s="1274"/>
      <c r="D110" s="1275"/>
      <c r="E110" s="1276"/>
      <c r="F110" s="1276"/>
      <c r="G110" s="1394"/>
      <c r="H110" s="1395"/>
      <c r="I110" s="1396"/>
      <c r="J110" s="1396"/>
      <c r="K110" s="1514"/>
      <c r="L110" s="1515"/>
      <c r="M110" s="1516"/>
      <c r="N110" s="1516"/>
      <c r="O110" s="1634"/>
      <c r="P110" s="1635"/>
      <c r="Q110" s="1636"/>
      <c r="R110" s="1636"/>
      <c r="S110" s="1754"/>
      <c r="T110" s="1755"/>
      <c r="U110" s="1756"/>
      <c r="V110" s="1756"/>
    </row>
    <row r="111" spans="2:22">
      <c r="B111" s="5" t="s">
        <v>151</v>
      </c>
      <c r="C111" s="1274">
        <v>86690</v>
      </c>
      <c r="D111" s="1275">
        <v>80690</v>
      </c>
      <c r="E111" s="1276">
        <v>6.9000000000000006E-2</v>
      </c>
      <c r="F111" s="1276"/>
      <c r="G111" s="1394">
        <v>59180</v>
      </c>
      <c r="H111" s="1395">
        <v>57780</v>
      </c>
      <c r="I111" s="1396">
        <v>2.4E-2</v>
      </c>
      <c r="J111" s="1396"/>
      <c r="K111" s="1514">
        <v>36800</v>
      </c>
      <c r="L111" s="1515">
        <v>35820</v>
      </c>
      <c r="M111" s="1516">
        <v>2.7E-2</v>
      </c>
      <c r="N111" s="1516"/>
      <c r="O111" s="1634">
        <v>26410</v>
      </c>
      <c r="P111" s="1635">
        <v>26410</v>
      </c>
      <c r="Q111" s="1636">
        <v>0</v>
      </c>
      <c r="R111" s="1636"/>
      <c r="S111" s="1754">
        <v>21710</v>
      </c>
      <c r="T111" s="1755">
        <v>20890</v>
      </c>
      <c r="U111" s="1756">
        <v>3.7999999999999999E-2</v>
      </c>
      <c r="V111" s="1756"/>
    </row>
    <row r="112" spans="2:22">
      <c r="B112" s="5" t="s">
        <v>152</v>
      </c>
      <c r="C112" s="1274" t="s">
        <v>443</v>
      </c>
      <c r="D112" s="1275" t="s">
        <v>40</v>
      </c>
      <c r="E112" s="1276" t="s">
        <v>40</v>
      </c>
      <c r="F112" s="1276"/>
      <c r="G112" s="1394">
        <v>56530</v>
      </c>
      <c r="H112" s="1395">
        <v>58000</v>
      </c>
      <c r="I112" s="1396">
        <v>-2.5999999999999999E-2</v>
      </c>
      <c r="J112" s="1396"/>
      <c r="K112" s="1514">
        <v>28420</v>
      </c>
      <c r="L112" s="1515">
        <v>27620</v>
      </c>
      <c r="M112" s="1516">
        <v>2.8000000000000001E-2</v>
      </c>
      <c r="N112" s="1516"/>
      <c r="O112" s="1634">
        <v>22720</v>
      </c>
      <c r="P112" s="1635">
        <v>22570</v>
      </c>
      <c r="Q112" s="1636">
        <v>7.0000000000000001E-3</v>
      </c>
      <c r="R112" s="1636"/>
      <c r="S112" s="1754">
        <v>20480</v>
      </c>
      <c r="T112" s="1755">
        <v>20650</v>
      </c>
      <c r="U112" s="1756">
        <v>-8.0000000000000002E-3</v>
      </c>
      <c r="V112" s="1756"/>
    </row>
    <row r="113" spans="2:22">
      <c r="B113" s="5" t="s">
        <v>790</v>
      </c>
      <c r="C113" s="1274">
        <v>78300</v>
      </c>
      <c r="D113" s="1275">
        <v>76960</v>
      </c>
      <c r="E113" s="1276">
        <v>1.7000000000000001E-2</v>
      </c>
      <c r="F113" s="1276"/>
      <c r="G113" s="1394">
        <v>55720</v>
      </c>
      <c r="H113" s="1395">
        <v>53520</v>
      </c>
      <c r="I113" s="1396">
        <v>3.9E-2</v>
      </c>
      <c r="J113" s="1396"/>
      <c r="K113" s="1514">
        <v>31970</v>
      </c>
      <c r="L113" s="1515">
        <v>32350</v>
      </c>
      <c r="M113" s="1516">
        <v>-1.2E-2</v>
      </c>
      <c r="N113" s="1516"/>
      <c r="O113" s="1634">
        <v>23730</v>
      </c>
      <c r="P113" s="1635">
        <v>23700</v>
      </c>
      <c r="Q113" s="1636">
        <v>2E-3</v>
      </c>
      <c r="R113" s="1636"/>
      <c r="S113" s="1754">
        <v>19930</v>
      </c>
      <c r="T113" s="1755">
        <v>19930</v>
      </c>
      <c r="U113" s="1756">
        <v>0</v>
      </c>
      <c r="V113" s="1756"/>
    </row>
    <row r="114" spans="2:22">
      <c r="B114" s="5" t="s">
        <v>153</v>
      </c>
      <c r="C114" s="1274" t="s">
        <v>40</v>
      </c>
      <c r="D114" s="1275">
        <v>76540</v>
      </c>
      <c r="E114" s="1276" t="s">
        <v>40</v>
      </c>
      <c r="F114" s="1276"/>
      <c r="G114" s="1394">
        <v>60200</v>
      </c>
      <c r="H114" s="1395">
        <v>53800</v>
      </c>
      <c r="I114" s="1396">
        <v>0.106</v>
      </c>
      <c r="J114" s="1396"/>
      <c r="K114" s="1514">
        <v>35250</v>
      </c>
      <c r="L114" s="1515">
        <v>34090</v>
      </c>
      <c r="M114" s="1516">
        <v>3.3000000000000002E-2</v>
      </c>
      <c r="N114" s="1516"/>
      <c r="O114" s="1634">
        <v>22570</v>
      </c>
      <c r="P114" s="1635">
        <v>22570</v>
      </c>
      <c r="Q114" s="1636">
        <v>0</v>
      </c>
      <c r="R114" s="1636"/>
      <c r="S114" s="1754">
        <v>19860</v>
      </c>
      <c r="T114" s="1755">
        <v>19930</v>
      </c>
      <c r="U114" s="1756">
        <v>-3.0000000000000001E-3</v>
      </c>
      <c r="V114" s="1756"/>
    </row>
    <row r="115" spans="2:22">
      <c r="B115" s="5" t="s">
        <v>789</v>
      </c>
      <c r="C115" s="1274">
        <v>100580</v>
      </c>
      <c r="D115" s="1275">
        <v>93000</v>
      </c>
      <c r="E115" s="1276">
        <v>7.4999999999999997E-2</v>
      </c>
      <c r="F115" s="1276"/>
      <c r="G115" s="1394">
        <v>72130</v>
      </c>
      <c r="H115" s="1395">
        <v>69050</v>
      </c>
      <c r="I115" s="1396">
        <v>4.2999999999999997E-2</v>
      </c>
      <c r="J115" s="1396"/>
      <c r="K115" s="1514">
        <v>38160</v>
      </c>
      <c r="L115" s="1515">
        <v>37850</v>
      </c>
      <c r="M115" s="1516">
        <v>8.0000000000000002E-3</v>
      </c>
      <c r="N115" s="1516"/>
      <c r="O115" s="1634">
        <v>33520</v>
      </c>
      <c r="P115" s="1635">
        <v>28400</v>
      </c>
      <c r="Q115" s="1636">
        <v>0.153</v>
      </c>
      <c r="R115" s="1636"/>
      <c r="S115" s="1754">
        <v>26810</v>
      </c>
      <c r="T115" s="1755">
        <v>23700</v>
      </c>
      <c r="U115" s="1756">
        <v>0.11600000000000001</v>
      </c>
      <c r="V115" s="1756"/>
    </row>
    <row r="116" spans="2:22">
      <c r="B116" s="5" t="s">
        <v>154</v>
      </c>
      <c r="C116" s="1274" t="s">
        <v>40</v>
      </c>
      <c r="D116" s="1275" t="s">
        <v>40</v>
      </c>
      <c r="E116" s="1276" t="s">
        <v>40</v>
      </c>
      <c r="F116" s="1276"/>
      <c r="G116" s="1394">
        <v>43960</v>
      </c>
      <c r="H116" s="1395">
        <v>50560</v>
      </c>
      <c r="I116" s="1396">
        <v>-0.15</v>
      </c>
      <c r="J116" s="1396"/>
      <c r="K116" s="1514">
        <v>26560</v>
      </c>
      <c r="L116" s="1515">
        <v>26560</v>
      </c>
      <c r="M116" s="1516">
        <v>0</v>
      </c>
      <c r="N116" s="1516"/>
      <c r="O116" s="1634">
        <v>22570</v>
      </c>
      <c r="P116" s="1635">
        <v>22570</v>
      </c>
      <c r="Q116" s="1636">
        <v>0</v>
      </c>
      <c r="R116" s="1636"/>
      <c r="S116" s="1754">
        <v>19930</v>
      </c>
      <c r="T116" s="1755">
        <v>19930</v>
      </c>
      <c r="U116" s="1756">
        <v>0</v>
      </c>
      <c r="V116" s="1756"/>
    </row>
    <row r="117" spans="2:22">
      <c r="B117" s="5"/>
    </row>
    <row r="118" spans="2:22" ht="13">
      <c r="B118" s="3" t="s">
        <v>155</v>
      </c>
      <c r="C118" s="1277"/>
      <c r="D118" s="1278"/>
      <c r="E118" s="1279"/>
      <c r="F118" s="1279"/>
      <c r="G118" s="1397"/>
      <c r="H118" s="1398"/>
      <c r="I118" s="1399"/>
      <c r="J118" s="1399"/>
      <c r="K118" s="1517"/>
      <c r="L118" s="1518"/>
      <c r="M118" s="1519"/>
      <c r="N118" s="1519"/>
      <c r="O118" s="1637"/>
      <c r="P118" s="1638"/>
      <c r="Q118" s="1639"/>
      <c r="R118" s="1639"/>
      <c r="S118" s="1757"/>
      <c r="T118" s="1758"/>
      <c r="U118" s="1759"/>
      <c r="V118" s="1759"/>
    </row>
    <row r="119" spans="2:22">
      <c r="B119" s="5" t="s">
        <v>155</v>
      </c>
      <c r="C119" s="1277" t="s">
        <v>40</v>
      </c>
      <c r="D119" s="1278" t="s">
        <v>40</v>
      </c>
      <c r="E119" s="1279" t="s">
        <v>40</v>
      </c>
      <c r="F119" s="1279"/>
      <c r="G119" s="1397">
        <v>52350</v>
      </c>
      <c r="H119" s="1398">
        <v>49190</v>
      </c>
      <c r="I119" s="1399">
        <v>0.06</v>
      </c>
      <c r="J119" s="1399"/>
      <c r="K119" s="1517">
        <v>36000</v>
      </c>
      <c r="L119" s="1518">
        <v>34260</v>
      </c>
      <c r="M119" s="1519">
        <v>4.8000000000000001E-2</v>
      </c>
      <c r="N119" s="1519"/>
      <c r="O119" s="1637">
        <v>25070</v>
      </c>
      <c r="P119" s="1638">
        <v>24020</v>
      </c>
      <c r="Q119" s="1639">
        <v>4.2000000000000003E-2</v>
      </c>
      <c r="R119" s="1639"/>
      <c r="S119" s="1757">
        <v>20650</v>
      </c>
      <c r="T119" s="1758">
        <v>20870</v>
      </c>
      <c r="U119" s="1759">
        <v>-1.0999999999999999E-2</v>
      </c>
      <c r="V119" s="1759"/>
    </row>
    <row r="120" spans="2:22">
      <c r="B120" s="5"/>
    </row>
    <row r="121" spans="2:22" ht="13">
      <c r="B121" s="3" t="s">
        <v>156</v>
      </c>
      <c r="C121" s="1280"/>
      <c r="D121" s="1281"/>
      <c r="E121" s="1282"/>
      <c r="F121" s="1282"/>
      <c r="G121" s="1400"/>
      <c r="H121" s="1401"/>
      <c r="I121" s="1402"/>
      <c r="J121" s="1402"/>
      <c r="K121" s="1520"/>
      <c r="L121" s="1521"/>
      <c r="M121" s="1522"/>
      <c r="N121" s="1522"/>
      <c r="O121" s="1640"/>
      <c r="P121" s="1641"/>
      <c r="Q121" s="1642"/>
      <c r="R121" s="1642"/>
      <c r="S121" s="1760"/>
      <c r="T121" s="1761"/>
      <c r="U121" s="1762"/>
      <c r="V121" s="1762"/>
    </row>
    <row r="122" spans="2:22">
      <c r="B122" s="5" t="s">
        <v>156</v>
      </c>
      <c r="C122" s="1280">
        <v>94140</v>
      </c>
      <c r="D122" s="1281">
        <v>95000</v>
      </c>
      <c r="E122" s="1282">
        <v>-8.9999999999999993E-3</v>
      </c>
      <c r="F122" s="1282"/>
      <c r="G122" s="1400">
        <v>64410</v>
      </c>
      <c r="H122" s="1401">
        <v>59160</v>
      </c>
      <c r="I122" s="1402">
        <v>8.2000000000000003E-2</v>
      </c>
      <c r="J122" s="1402"/>
      <c r="K122" s="1520">
        <v>44090</v>
      </c>
      <c r="L122" s="1521">
        <v>43630</v>
      </c>
      <c r="M122" s="1522">
        <v>0.01</v>
      </c>
      <c r="N122" s="1522"/>
      <c r="O122" s="1640">
        <v>34520</v>
      </c>
      <c r="P122" s="1641">
        <v>32770</v>
      </c>
      <c r="Q122" s="1642">
        <v>5.0999999999999997E-2</v>
      </c>
      <c r="R122" s="1642"/>
      <c r="S122" s="1760">
        <v>24220</v>
      </c>
      <c r="T122" s="1761">
        <v>24220</v>
      </c>
      <c r="U122" s="1762">
        <v>0</v>
      </c>
      <c r="V122" s="1762"/>
    </row>
    <row r="123" spans="2:22">
      <c r="B123" s="5"/>
    </row>
    <row r="124" spans="2:22" ht="13">
      <c r="B124" s="3" t="s">
        <v>157</v>
      </c>
      <c r="C124" s="1283"/>
      <c r="D124" s="1284"/>
      <c r="E124" s="1285"/>
      <c r="F124" s="1285"/>
      <c r="G124" s="1403"/>
      <c r="H124" s="1404"/>
      <c r="I124" s="1405"/>
      <c r="J124" s="1405"/>
      <c r="K124" s="1523"/>
      <c r="L124" s="1524"/>
      <c r="M124" s="1525"/>
      <c r="N124" s="1525"/>
      <c r="O124" s="1643"/>
      <c r="P124" s="1644"/>
      <c r="Q124" s="1645"/>
      <c r="R124" s="1645"/>
      <c r="S124" s="1763"/>
      <c r="T124" s="1764"/>
      <c r="U124" s="1765"/>
      <c r="V124" s="1765"/>
    </row>
    <row r="125" spans="2:22">
      <c r="B125" s="5" t="s">
        <v>157</v>
      </c>
      <c r="C125" s="1283">
        <v>94100</v>
      </c>
      <c r="D125" s="1284">
        <v>74300</v>
      </c>
      <c r="E125" s="1285">
        <v>0.21</v>
      </c>
      <c r="F125" s="1285"/>
      <c r="G125" s="1403">
        <v>52850</v>
      </c>
      <c r="H125" s="1404">
        <v>52850</v>
      </c>
      <c r="I125" s="1405">
        <v>0</v>
      </c>
      <c r="J125" s="1405"/>
      <c r="K125" s="1523">
        <v>36800</v>
      </c>
      <c r="L125" s="1524">
        <v>34990</v>
      </c>
      <c r="M125" s="1525">
        <v>4.9000000000000002E-2</v>
      </c>
      <c r="N125" s="1525"/>
      <c r="O125" s="1643">
        <v>27650</v>
      </c>
      <c r="P125" s="1644">
        <v>26050</v>
      </c>
      <c r="Q125" s="1645">
        <v>5.8000000000000003E-2</v>
      </c>
      <c r="R125" s="1645"/>
      <c r="S125" s="1763" t="s">
        <v>40</v>
      </c>
      <c r="T125" s="1764">
        <v>22330</v>
      </c>
      <c r="U125" s="1765" t="s">
        <v>40</v>
      </c>
      <c r="V125" s="1765"/>
    </row>
    <row r="126" spans="2:22">
      <c r="B126" s="5"/>
    </row>
    <row r="127" spans="2:22" ht="13">
      <c r="B127" s="3" t="s">
        <v>158</v>
      </c>
      <c r="C127" s="1286"/>
      <c r="D127" s="1287"/>
      <c r="E127" s="1288"/>
      <c r="F127" s="1288"/>
      <c r="G127" s="1406"/>
      <c r="H127" s="1407"/>
      <c r="I127" s="1408"/>
      <c r="J127" s="1408"/>
      <c r="K127" s="1526"/>
      <c r="L127" s="1527"/>
      <c r="M127" s="1528"/>
      <c r="N127" s="1528"/>
      <c r="O127" s="1646"/>
      <c r="P127" s="1647"/>
      <c r="Q127" s="1648"/>
      <c r="R127" s="1648"/>
      <c r="S127" s="1766"/>
      <c r="T127" s="1767"/>
      <c r="U127" s="1768"/>
      <c r="V127" s="1768"/>
    </row>
    <row r="128" spans="2:22">
      <c r="B128" s="5" t="s">
        <v>158</v>
      </c>
      <c r="C128" s="1286">
        <v>96200</v>
      </c>
      <c r="D128" s="1287">
        <v>92490</v>
      </c>
      <c r="E128" s="1288">
        <v>3.9E-2</v>
      </c>
      <c r="F128" s="1288"/>
      <c r="G128" s="1406">
        <v>75500</v>
      </c>
      <c r="H128" s="1407">
        <v>75500</v>
      </c>
      <c r="I128" s="1408">
        <v>0</v>
      </c>
      <c r="J128" s="1408"/>
      <c r="K128" s="1526">
        <v>39850</v>
      </c>
      <c r="L128" s="1527">
        <v>51360</v>
      </c>
      <c r="M128" s="1528">
        <v>-0.28899999999999998</v>
      </c>
      <c r="N128" s="1528"/>
      <c r="O128" s="1646">
        <v>25880</v>
      </c>
      <c r="P128" s="1647">
        <v>25880</v>
      </c>
      <c r="Q128" s="1648">
        <v>0</v>
      </c>
      <c r="R128" s="1648"/>
      <c r="S128" s="1766">
        <v>21160</v>
      </c>
      <c r="T128" s="1767">
        <v>21160</v>
      </c>
      <c r="U128" s="1768">
        <v>0</v>
      </c>
      <c r="V128" s="1768"/>
    </row>
    <row r="129" spans="2:22">
      <c r="B129" s="5"/>
    </row>
    <row r="130" spans="2:22" ht="13">
      <c r="B130" s="3" t="s">
        <v>159</v>
      </c>
      <c r="C130" s="1289"/>
      <c r="D130" s="1290"/>
      <c r="E130" s="1291"/>
      <c r="F130" s="1291"/>
      <c r="G130" s="1409"/>
      <c r="H130" s="1410"/>
      <c r="I130" s="1411"/>
      <c r="J130" s="1411"/>
      <c r="K130" s="1529"/>
      <c r="L130" s="1530"/>
      <c r="M130" s="1531"/>
      <c r="N130" s="1531"/>
      <c r="O130" s="1649"/>
      <c r="P130" s="1650"/>
      <c r="Q130" s="1651"/>
      <c r="R130" s="1651"/>
      <c r="S130" s="1769"/>
      <c r="T130" s="1770"/>
      <c r="U130" s="1771"/>
      <c r="V130" s="1771"/>
    </row>
    <row r="131" spans="2:22">
      <c r="B131" s="5" t="s">
        <v>159</v>
      </c>
      <c r="C131" s="1289">
        <v>96860</v>
      </c>
      <c r="D131" s="1290">
        <v>91590</v>
      </c>
      <c r="E131" s="1291">
        <v>5.3999999999999999E-2</v>
      </c>
      <c r="F131" s="1291"/>
      <c r="G131" s="1409">
        <v>61000</v>
      </c>
      <c r="H131" s="1410">
        <v>57140</v>
      </c>
      <c r="I131" s="1411">
        <v>6.3E-2</v>
      </c>
      <c r="J131" s="1411"/>
      <c r="K131" s="1529">
        <v>35720</v>
      </c>
      <c r="L131" s="1530">
        <v>35880</v>
      </c>
      <c r="M131" s="1531">
        <v>-4.0000000000000001E-3</v>
      </c>
      <c r="N131" s="1531"/>
      <c r="O131" s="1649">
        <v>25300</v>
      </c>
      <c r="P131" s="1650">
        <v>25610</v>
      </c>
      <c r="Q131" s="1651">
        <v>-1.2E-2</v>
      </c>
      <c r="R131" s="1651"/>
      <c r="S131" s="1769">
        <v>19750</v>
      </c>
      <c r="T131" s="1770">
        <v>18780</v>
      </c>
      <c r="U131" s="1771">
        <v>4.9000000000000002E-2</v>
      </c>
      <c r="V131" s="1771"/>
    </row>
    <row r="132" spans="2:22">
      <c r="B132" s="5"/>
    </row>
    <row r="133" spans="2:22" ht="13">
      <c r="B133" s="3" t="s">
        <v>161</v>
      </c>
      <c r="C133" s="1295"/>
      <c r="D133" s="1296"/>
      <c r="E133" s="1297"/>
      <c r="F133" s="1297"/>
      <c r="G133" s="1415"/>
      <c r="H133" s="1416"/>
      <c r="I133" s="1417"/>
      <c r="J133" s="1417"/>
      <c r="K133" s="1535"/>
      <c r="L133" s="1536"/>
      <c r="M133" s="1537"/>
      <c r="N133" s="1537"/>
      <c r="O133" s="1655"/>
      <c r="P133" s="1656"/>
      <c r="Q133" s="1657"/>
      <c r="R133" s="1657"/>
      <c r="S133" s="1775"/>
      <c r="T133" s="1776"/>
      <c r="U133" s="1777"/>
      <c r="V133" s="1777"/>
    </row>
    <row r="134" spans="2:22">
      <c r="B134" s="5" t="s">
        <v>161</v>
      </c>
      <c r="C134" s="1295">
        <v>103030</v>
      </c>
      <c r="D134" s="1296">
        <v>96510</v>
      </c>
      <c r="E134" s="1297">
        <v>6.3E-2</v>
      </c>
      <c r="F134" s="1297"/>
      <c r="G134" s="1415">
        <v>62490</v>
      </c>
      <c r="H134" s="1416">
        <v>58700</v>
      </c>
      <c r="I134" s="1417">
        <v>6.0999999999999999E-2</v>
      </c>
      <c r="J134" s="1417"/>
      <c r="K134" s="1535">
        <v>42670</v>
      </c>
      <c r="L134" s="1536">
        <v>38130</v>
      </c>
      <c r="M134" s="1537">
        <v>0.106</v>
      </c>
      <c r="N134" s="1537"/>
      <c r="O134" s="1655">
        <v>29510</v>
      </c>
      <c r="P134" s="1656">
        <v>29510</v>
      </c>
      <c r="Q134" s="1657">
        <v>0</v>
      </c>
      <c r="R134" s="1657"/>
      <c r="S134" s="1775">
        <v>23370</v>
      </c>
      <c r="T134" s="1776">
        <v>23260</v>
      </c>
      <c r="U134" s="1777">
        <v>5.0000000000000001E-3</v>
      </c>
      <c r="V134" s="1777"/>
    </row>
    <row r="135" spans="2:22">
      <c r="B135" s="5"/>
    </row>
    <row r="136" spans="2:22" ht="13">
      <c r="B136" s="3" t="s">
        <v>160</v>
      </c>
      <c r="C136" s="1292"/>
      <c r="D136" s="1293"/>
      <c r="E136" s="1294"/>
      <c r="F136" s="1294"/>
      <c r="G136" s="1412"/>
      <c r="H136" s="1413"/>
      <c r="I136" s="1414"/>
      <c r="J136" s="1414"/>
      <c r="K136" s="1532"/>
      <c r="L136" s="1533"/>
      <c r="M136" s="1534"/>
      <c r="N136" s="1534"/>
      <c r="O136" s="1652"/>
      <c r="P136" s="1653"/>
      <c r="Q136" s="1654"/>
      <c r="R136" s="1654"/>
      <c r="S136" s="1772"/>
      <c r="T136" s="1773"/>
      <c r="U136" s="1774"/>
      <c r="V136" s="1774"/>
    </row>
    <row r="137" spans="2:22">
      <c r="B137" s="5" t="s">
        <v>160</v>
      </c>
      <c r="C137" s="1292">
        <v>87480</v>
      </c>
      <c r="D137" s="1293">
        <v>85720</v>
      </c>
      <c r="E137" s="1294">
        <v>0.02</v>
      </c>
      <c r="F137" s="1294"/>
      <c r="G137" s="1412">
        <v>49420</v>
      </c>
      <c r="H137" s="1413">
        <v>48350</v>
      </c>
      <c r="I137" s="1414">
        <v>2.1999999999999999E-2</v>
      </c>
      <c r="J137" s="1414"/>
      <c r="K137" s="1532">
        <v>36120</v>
      </c>
      <c r="L137" s="1533">
        <v>36540</v>
      </c>
      <c r="M137" s="1534">
        <v>-1.2E-2</v>
      </c>
      <c r="N137" s="1534"/>
      <c r="O137" s="1652">
        <v>23230</v>
      </c>
      <c r="P137" s="1653">
        <v>24510</v>
      </c>
      <c r="Q137" s="1654">
        <v>-5.5E-2</v>
      </c>
      <c r="R137" s="1654"/>
      <c r="S137" s="1772" t="s">
        <v>40</v>
      </c>
      <c r="T137" s="1773" t="s">
        <v>40</v>
      </c>
      <c r="U137" s="1774" t="s">
        <v>40</v>
      </c>
      <c r="V137" s="1774"/>
    </row>
    <row r="138" spans="2:22">
      <c r="B138" s="5"/>
    </row>
    <row r="139" spans="2:22" ht="13">
      <c r="B139" s="3" t="s">
        <v>162</v>
      </c>
      <c r="C139" s="1298"/>
      <c r="D139" s="1299"/>
      <c r="E139" s="1300"/>
      <c r="F139" s="1300"/>
      <c r="G139" s="1418"/>
      <c r="H139" s="1419"/>
      <c r="I139" s="1420"/>
      <c r="J139" s="1420"/>
      <c r="K139" s="1538"/>
      <c r="L139" s="1539"/>
      <c r="M139" s="1540"/>
      <c r="N139" s="1540"/>
      <c r="O139" s="1658"/>
      <c r="P139" s="1659"/>
      <c r="Q139" s="1660"/>
      <c r="R139" s="1660"/>
      <c r="S139" s="1778"/>
      <c r="T139" s="1779"/>
      <c r="U139" s="1780"/>
      <c r="V139" s="1780"/>
    </row>
    <row r="140" spans="2:22">
      <c r="B140" s="5" t="s">
        <v>163</v>
      </c>
      <c r="C140" s="1298" t="s">
        <v>40</v>
      </c>
      <c r="D140" s="1299">
        <v>76670</v>
      </c>
      <c r="E140" s="1300" t="s">
        <v>40</v>
      </c>
      <c r="F140" s="1300"/>
      <c r="G140" s="1418">
        <v>58210</v>
      </c>
      <c r="H140" s="1419">
        <v>61010</v>
      </c>
      <c r="I140" s="1420">
        <v>-4.8000000000000001E-2</v>
      </c>
      <c r="J140" s="1420"/>
      <c r="K140" s="1538">
        <v>44660</v>
      </c>
      <c r="L140" s="1539">
        <v>35470</v>
      </c>
      <c r="M140" s="1540">
        <v>0.20599999999999999</v>
      </c>
      <c r="N140" s="1540"/>
      <c r="O140" s="1658" t="s">
        <v>40</v>
      </c>
      <c r="P140" s="1659">
        <v>26910</v>
      </c>
      <c r="Q140" s="1660" t="s">
        <v>40</v>
      </c>
      <c r="R140" s="1660"/>
      <c r="S140" s="1778">
        <v>22230</v>
      </c>
      <c r="T140" s="1779">
        <v>20610</v>
      </c>
      <c r="U140" s="1780">
        <v>7.2999999999999995E-2</v>
      </c>
      <c r="V140" s="1780"/>
    </row>
    <row r="141" spans="2:22">
      <c r="B141" s="5"/>
    </row>
    <row r="142" spans="2:22" ht="13">
      <c r="B142" s="3" t="s">
        <v>164</v>
      </c>
      <c r="C142" s="1301"/>
      <c r="D142" s="1302"/>
      <c r="E142" s="1303"/>
      <c r="F142" s="1303"/>
      <c r="G142" s="1421"/>
      <c r="H142" s="1422"/>
      <c r="I142" s="1423"/>
      <c r="J142" s="1423"/>
      <c r="K142" s="1541"/>
      <c r="L142" s="1542"/>
      <c r="M142" s="1543"/>
      <c r="N142" s="1543"/>
      <c r="O142" s="1661"/>
      <c r="P142" s="1662"/>
      <c r="Q142" s="1663"/>
      <c r="R142" s="1663"/>
      <c r="S142" s="1781"/>
      <c r="T142" s="1782"/>
      <c r="U142" s="1783"/>
      <c r="V142" s="1783"/>
    </row>
    <row r="143" spans="2:22">
      <c r="B143" s="5" t="s">
        <v>165</v>
      </c>
      <c r="C143" s="1301">
        <v>83230</v>
      </c>
      <c r="D143" s="1302">
        <v>83230</v>
      </c>
      <c r="E143" s="1303">
        <v>0</v>
      </c>
      <c r="F143" s="1303"/>
      <c r="G143" s="1421">
        <v>61010</v>
      </c>
      <c r="H143" s="1422">
        <v>61010</v>
      </c>
      <c r="I143" s="1423">
        <v>0</v>
      </c>
      <c r="J143" s="1423"/>
      <c r="K143" s="1541">
        <v>38540</v>
      </c>
      <c r="L143" s="1542">
        <v>38540</v>
      </c>
      <c r="M143" s="1543">
        <v>0</v>
      </c>
      <c r="N143" s="1543"/>
      <c r="O143" s="1661">
        <v>29190</v>
      </c>
      <c r="P143" s="1662">
        <v>28170</v>
      </c>
      <c r="Q143" s="1663">
        <v>3.5000000000000003E-2</v>
      </c>
      <c r="R143" s="1663"/>
      <c r="S143" s="1781">
        <v>23340</v>
      </c>
      <c r="T143" s="1782">
        <v>23340</v>
      </c>
      <c r="U143" s="1783">
        <v>0</v>
      </c>
      <c r="V143" s="1783"/>
    </row>
    <row r="144" spans="2:22">
      <c r="B144" s="5" t="s">
        <v>166</v>
      </c>
      <c r="C144" s="1301" t="s">
        <v>40</v>
      </c>
      <c r="D144" s="1302" t="s">
        <v>443</v>
      </c>
      <c r="E144" s="1303" t="s">
        <v>40</v>
      </c>
      <c r="F144" s="1303"/>
      <c r="G144" s="1421" t="s">
        <v>40</v>
      </c>
      <c r="H144" s="1422" t="s">
        <v>40</v>
      </c>
      <c r="I144" s="1423" t="s">
        <v>40</v>
      </c>
      <c r="J144" s="1423"/>
      <c r="K144" s="1541">
        <v>37620</v>
      </c>
      <c r="L144" s="1542">
        <v>35110</v>
      </c>
      <c r="M144" s="1543">
        <v>6.7000000000000004E-2</v>
      </c>
      <c r="N144" s="1543"/>
      <c r="O144" s="1661">
        <v>29190</v>
      </c>
      <c r="P144" s="1662">
        <v>29190</v>
      </c>
      <c r="Q144" s="1663">
        <v>0</v>
      </c>
      <c r="R144" s="1663"/>
      <c r="S144" s="1781">
        <v>22230</v>
      </c>
      <c r="T144" s="1782">
        <v>22230</v>
      </c>
      <c r="U144" s="1783">
        <v>0</v>
      </c>
      <c r="V144" s="1783"/>
    </row>
    <row r="145" spans="2:22">
      <c r="B145" s="5" t="s">
        <v>167</v>
      </c>
      <c r="C145" s="1301">
        <v>83230</v>
      </c>
      <c r="D145" s="1302">
        <v>83230</v>
      </c>
      <c r="E145" s="1303">
        <v>0</v>
      </c>
      <c r="F145" s="1303"/>
      <c r="G145" s="1421">
        <v>68470</v>
      </c>
      <c r="H145" s="1422">
        <v>68470</v>
      </c>
      <c r="I145" s="1423">
        <v>0</v>
      </c>
      <c r="J145" s="1423"/>
      <c r="K145" s="1541">
        <v>38150</v>
      </c>
      <c r="L145" s="1542">
        <v>37940</v>
      </c>
      <c r="M145" s="1543">
        <v>6.0000000000000001E-3</v>
      </c>
      <c r="N145" s="1543"/>
      <c r="O145" s="1661">
        <v>26570</v>
      </c>
      <c r="P145" s="1662">
        <v>26570</v>
      </c>
      <c r="Q145" s="1663">
        <v>0</v>
      </c>
      <c r="R145" s="1663"/>
      <c r="S145" s="1781">
        <v>22220</v>
      </c>
      <c r="T145" s="1782">
        <v>22220</v>
      </c>
      <c r="U145" s="1783">
        <v>0</v>
      </c>
      <c r="V145" s="1783"/>
    </row>
    <row r="146" spans="2:22">
      <c r="B146" s="5" t="s">
        <v>168</v>
      </c>
      <c r="C146" s="1301" t="s">
        <v>40</v>
      </c>
      <c r="D146" s="1302" t="s">
        <v>443</v>
      </c>
      <c r="E146" s="1303" t="s">
        <v>40</v>
      </c>
      <c r="F146" s="1303"/>
      <c r="G146" s="1421">
        <v>54530</v>
      </c>
      <c r="H146" s="1422">
        <v>61010</v>
      </c>
      <c r="I146" s="1423">
        <v>-0.11899999999999999</v>
      </c>
      <c r="J146" s="1423"/>
      <c r="K146" s="1541">
        <v>39110</v>
      </c>
      <c r="L146" s="1542">
        <v>35110</v>
      </c>
      <c r="M146" s="1543">
        <v>0.10199999999999999</v>
      </c>
      <c r="N146" s="1543"/>
      <c r="O146" s="1661">
        <v>29190</v>
      </c>
      <c r="P146" s="1662">
        <v>29190</v>
      </c>
      <c r="Q146" s="1663">
        <v>0</v>
      </c>
      <c r="R146" s="1663"/>
      <c r="S146" s="1781">
        <v>22230</v>
      </c>
      <c r="T146" s="1782">
        <v>22230</v>
      </c>
      <c r="U146" s="1783">
        <v>0</v>
      </c>
      <c r="V146" s="1783"/>
    </row>
    <row r="147" spans="2:22">
      <c r="B147" s="5" t="s">
        <v>169</v>
      </c>
      <c r="C147" s="1301" t="s">
        <v>40</v>
      </c>
      <c r="D147" s="1302" t="s">
        <v>40</v>
      </c>
      <c r="E147" s="1303" t="s">
        <v>40</v>
      </c>
      <c r="F147" s="1303"/>
      <c r="G147" s="1421">
        <v>71160</v>
      </c>
      <c r="H147" s="1422">
        <v>70160</v>
      </c>
      <c r="I147" s="1423">
        <v>1.4E-2</v>
      </c>
      <c r="J147" s="1423"/>
      <c r="K147" s="1541">
        <v>46600</v>
      </c>
      <c r="L147" s="1542">
        <v>39660</v>
      </c>
      <c r="M147" s="1543">
        <v>0.14899999999999999</v>
      </c>
      <c r="N147" s="1543"/>
      <c r="O147" s="1661" t="s">
        <v>40</v>
      </c>
      <c r="P147" s="1662">
        <v>29190</v>
      </c>
      <c r="Q147" s="1663" t="s">
        <v>40</v>
      </c>
      <c r="R147" s="1663"/>
      <c r="S147" s="1781" t="s">
        <v>40</v>
      </c>
      <c r="T147" s="1782">
        <v>22230</v>
      </c>
      <c r="U147" s="1783" t="s">
        <v>40</v>
      </c>
      <c r="V147" s="1783"/>
    </row>
    <row r="148" spans="2:22">
      <c r="B148" s="5" t="s">
        <v>170</v>
      </c>
      <c r="C148" s="1301" t="s">
        <v>40</v>
      </c>
      <c r="D148" s="1302" t="s">
        <v>40</v>
      </c>
      <c r="E148" s="1303" t="s">
        <v>40</v>
      </c>
      <c r="F148" s="1303"/>
      <c r="G148" s="1421">
        <v>56490</v>
      </c>
      <c r="H148" s="1422">
        <v>48930</v>
      </c>
      <c r="I148" s="1423">
        <v>0.13400000000000001</v>
      </c>
      <c r="J148" s="1423"/>
      <c r="K148" s="1541">
        <v>35110</v>
      </c>
      <c r="L148" s="1542">
        <v>33620</v>
      </c>
      <c r="M148" s="1543">
        <v>4.2000000000000003E-2</v>
      </c>
      <c r="N148" s="1543"/>
      <c r="O148" s="1661">
        <v>29190</v>
      </c>
      <c r="P148" s="1662">
        <v>28170</v>
      </c>
      <c r="Q148" s="1663">
        <v>3.5000000000000003E-2</v>
      </c>
      <c r="R148" s="1663"/>
      <c r="S148" s="1781">
        <v>24910</v>
      </c>
      <c r="T148" s="1782">
        <v>22230</v>
      </c>
      <c r="U148" s="1783">
        <v>0.107</v>
      </c>
      <c r="V148" s="1783"/>
    </row>
    <row r="149" spans="2:22">
      <c r="B149" s="5" t="s">
        <v>171</v>
      </c>
      <c r="C149" s="1301" t="s">
        <v>40</v>
      </c>
      <c r="D149" s="1302" t="s">
        <v>443</v>
      </c>
      <c r="E149" s="1303" t="s">
        <v>40</v>
      </c>
      <c r="F149" s="1303"/>
      <c r="G149" s="1421">
        <v>56800</v>
      </c>
      <c r="H149" s="1422">
        <v>56800</v>
      </c>
      <c r="I149" s="1423">
        <v>0</v>
      </c>
      <c r="J149" s="1423"/>
      <c r="K149" s="1541">
        <v>38450</v>
      </c>
      <c r="L149" s="1542">
        <v>37530</v>
      </c>
      <c r="M149" s="1543">
        <v>2.4E-2</v>
      </c>
      <c r="N149" s="1543"/>
      <c r="O149" s="1661">
        <v>30160</v>
      </c>
      <c r="P149" s="1662">
        <v>30160</v>
      </c>
      <c r="Q149" s="1663">
        <v>0</v>
      </c>
      <c r="R149" s="1663"/>
      <c r="S149" s="1781">
        <v>26530</v>
      </c>
      <c r="T149" s="1782">
        <v>22920</v>
      </c>
      <c r="U149" s="1783">
        <v>0.13600000000000001</v>
      </c>
      <c r="V149" s="1783"/>
    </row>
    <row r="150" spans="2:22">
      <c r="B150" s="5" t="s">
        <v>172</v>
      </c>
      <c r="C150" s="1301" t="s">
        <v>40</v>
      </c>
      <c r="D150" s="1302" t="s">
        <v>443</v>
      </c>
      <c r="E150" s="1303" t="s">
        <v>40</v>
      </c>
      <c r="F150" s="1303"/>
      <c r="G150" s="1421">
        <v>64060</v>
      </c>
      <c r="H150" s="1422">
        <v>61010</v>
      </c>
      <c r="I150" s="1423">
        <v>4.8000000000000001E-2</v>
      </c>
      <c r="J150" s="1423"/>
      <c r="K150" s="1541">
        <v>39110</v>
      </c>
      <c r="L150" s="1542">
        <v>35110</v>
      </c>
      <c r="M150" s="1543">
        <v>0.10199999999999999</v>
      </c>
      <c r="N150" s="1543"/>
      <c r="O150" s="1661">
        <v>29190</v>
      </c>
      <c r="P150" s="1662">
        <v>28170</v>
      </c>
      <c r="Q150" s="1663">
        <v>3.5000000000000003E-2</v>
      </c>
      <c r="R150" s="1663"/>
      <c r="S150" s="1781">
        <v>22230</v>
      </c>
      <c r="T150" s="1782">
        <v>22230</v>
      </c>
      <c r="U150" s="1783">
        <v>0</v>
      </c>
      <c r="V150" s="1783"/>
    </row>
    <row r="151" spans="2:22">
      <c r="B151" s="5" t="s">
        <v>173</v>
      </c>
      <c r="C151" s="1301" t="s">
        <v>443</v>
      </c>
      <c r="D151" s="1302" t="s">
        <v>40</v>
      </c>
      <c r="E151" s="1303" t="s">
        <v>40</v>
      </c>
      <c r="F151" s="1303"/>
      <c r="G151" s="1421" t="s">
        <v>40</v>
      </c>
      <c r="H151" s="1422" t="s">
        <v>40</v>
      </c>
      <c r="I151" s="1423" t="s">
        <v>40</v>
      </c>
      <c r="J151" s="1423"/>
      <c r="K151" s="1541">
        <v>38540</v>
      </c>
      <c r="L151" s="1542">
        <v>37390</v>
      </c>
      <c r="M151" s="1543">
        <v>0.03</v>
      </c>
      <c r="N151" s="1543"/>
      <c r="O151" s="1661" t="s">
        <v>40</v>
      </c>
      <c r="P151" s="1662">
        <v>29190</v>
      </c>
      <c r="Q151" s="1663" t="s">
        <v>40</v>
      </c>
      <c r="R151" s="1663"/>
      <c r="S151" s="1781">
        <v>24910</v>
      </c>
      <c r="T151" s="1782">
        <v>24130</v>
      </c>
      <c r="U151" s="1783">
        <v>3.1E-2</v>
      </c>
      <c r="V151" s="1783"/>
    </row>
    <row r="152" spans="2:22">
      <c r="B152" s="5" t="s">
        <v>174</v>
      </c>
      <c r="C152" s="1301" t="s">
        <v>443</v>
      </c>
      <c r="D152" s="1302" t="s">
        <v>40</v>
      </c>
      <c r="E152" s="1303" t="s">
        <v>40</v>
      </c>
      <c r="F152" s="1303"/>
      <c r="G152" s="1421">
        <v>60630</v>
      </c>
      <c r="H152" s="1422">
        <v>60630</v>
      </c>
      <c r="I152" s="1423">
        <v>0</v>
      </c>
      <c r="J152" s="1423"/>
      <c r="K152" s="1541">
        <v>36780</v>
      </c>
      <c r="L152" s="1542">
        <v>36780</v>
      </c>
      <c r="M152" s="1543">
        <v>0</v>
      </c>
      <c r="N152" s="1543"/>
      <c r="O152" s="1661">
        <v>30080</v>
      </c>
      <c r="P152" s="1662">
        <v>30080</v>
      </c>
      <c r="Q152" s="1663">
        <v>0</v>
      </c>
      <c r="R152" s="1663"/>
      <c r="S152" s="1781">
        <v>24130</v>
      </c>
      <c r="T152" s="1782">
        <v>24130</v>
      </c>
      <c r="U152" s="1783">
        <v>0</v>
      </c>
      <c r="V152" s="1783"/>
    </row>
    <row r="153" spans="2:22">
      <c r="B153" s="5" t="s">
        <v>175</v>
      </c>
      <c r="C153" s="1301" t="s">
        <v>443</v>
      </c>
      <c r="D153" s="1302" t="s">
        <v>40</v>
      </c>
      <c r="E153" s="1303" t="s">
        <v>40</v>
      </c>
      <c r="F153" s="1303"/>
      <c r="G153" s="1421">
        <v>61010</v>
      </c>
      <c r="H153" s="1422">
        <v>67470</v>
      </c>
      <c r="I153" s="1423">
        <v>-0.106</v>
      </c>
      <c r="J153" s="1423"/>
      <c r="K153" s="1541">
        <v>38540</v>
      </c>
      <c r="L153" s="1542">
        <v>35110</v>
      </c>
      <c r="M153" s="1543">
        <v>8.8999999999999996E-2</v>
      </c>
      <c r="N153" s="1543"/>
      <c r="O153" s="1661" t="s">
        <v>40</v>
      </c>
      <c r="P153" s="1662">
        <v>28170</v>
      </c>
      <c r="Q153" s="1663" t="s">
        <v>40</v>
      </c>
      <c r="R153" s="1663"/>
      <c r="S153" s="1781" t="s">
        <v>40</v>
      </c>
      <c r="T153" s="1782" t="s">
        <v>443</v>
      </c>
      <c r="U153" s="1783" t="s">
        <v>40</v>
      </c>
      <c r="V153" s="1783"/>
    </row>
    <row r="154" spans="2:22">
      <c r="B154" s="5" t="s">
        <v>176</v>
      </c>
      <c r="C154" s="1301" t="s">
        <v>40</v>
      </c>
      <c r="D154" s="1302" t="s">
        <v>40</v>
      </c>
      <c r="E154" s="1303" t="s">
        <v>40</v>
      </c>
      <c r="F154" s="1303"/>
      <c r="G154" s="1421">
        <v>60220</v>
      </c>
      <c r="H154" s="1422">
        <v>55420</v>
      </c>
      <c r="I154" s="1423">
        <v>0.08</v>
      </c>
      <c r="J154" s="1423"/>
      <c r="K154" s="1541">
        <v>35230</v>
      </c>
      <c r="L154" s="1542">
        <v>35230</v>
      </c>
      <c r="M154" s="1543">
        <v>0</v>
      </c>
      <c r="N154" s="1543"/>
      <c r="O154" s="1661">
        <v>29350</v>
      </c>
      <c r="P154" s="1662">
        <v>29350</v>
      </c>
      <c r="Q154" s="1663">
        <v>0</v>
      </c>
      <c r="R154" s="1663"/>
      <c r="S154" s="1781">
        <v>20850</v>
      </c>
      <c r="T154" s="1782">
        <v>22820</v>
      </c>
      <c r="U154" s="1783">
        <v>-9.4E-2</v>
      </c>
      <c r="V154" s="1783"/>
    </row>
    <row r="155" spans="2:22">
      <c r="B155" s="5" t="s">
        <v>177</v>
      </c>
      <c r="C155" s="1301" t="s">
        <v>40</v>
      </c>
      <c r="D155" s="1302" t="s">
        <v>443</v>
      </c>
      <c r="E155" s="1303" t="s">
        <v>40</v>
      </c>
      <c r="F155" s="1303"/>
      <c r="G155" s="1421" t="s">
        <v>40</v>
      </c>
      <c r="H155" s="1422" t="s">
        <v>40</v>
      </c>
      <c r="I155" s="1423" t="s">
        <v>40</v>
      </c>
      <c r="J155" s="1423"/>
      <c r="K155" s="1541">
        <v>35110</v>
      </c>
      <c r="L155" s="1542">
        <v>36640</v>
      </c>
      <c r="M155" s="1543">
        <v>-4.3999999999999997E-2</v>
      </c>
      <c r="N155" s="1543"/>
      <c r="O155" s="1661" t="s">
        <v>443</v>
      </c>
      <c r="P155" s="1662" t="s">
        <v>40</v>
      </c>
      <c r="Q155" s="1663" t="s">
        <v>40</v>
      </c>
      <c r="R155" s="1663"/>
      <c r="S155" s="1781" t="s">
        <v>443</v>
      </c>
      <c r="T155" s="1782" t="s">
        <v>443</v>
      </c>
      <c r="U155" s="1783" t="s">
        <v>443</v>
      </c>
      <c r="V155" s="1783"/>
    </row>
    <row r="156" spans="2:22">
      <c r="B156" s="5" t="s">
        <v>178</v>
      </c>
      <c r="C156" s="1301" t="s">
        <v>40</v>
      </c>
      <c r="D156" s="1302" t="s">
        <v>443</v>
      </c>
      <c r="E156" s="1303" t="s">
        <v>40</v>
      </c>
      <c r="F156" s="1303"/>
      <c r="G156" s="1421">
        <v>56800</v>
      </c>
      <c r="H156" s="1422" t="s">
        <v>40</v>
      </c>
      <c r="I156" s="1423" t="s">
        <v>40</v>
      </c>
      <c r="J156" s="1423"/>
      <c r="K156" s="1541">
        <v>42670</v>
      </c>
      <c r="L156" s="1542">
        <v>37530</v>
      </c>
      <c r="M156" s="1543">
        <v>0.12</v>
      </c>
      <c r="N156" s="1543"/>
      <c r="O156" s="1661">
        <v>30160</v>
      </c>
      <c r="P156" s="1662">
        <v>30160</v>
      </c>
      <c r="Q156" s="1663">
        <v>0</v>
      </c>
      <c r="R156" s="1663"/>
      <c r="S156" s="1781">
        <v>25140</v>
      </c>
      <c r="T156" s="1782">
        <v>22920</v>
      </c>
      <c r="U156" s="1783">
        <v>8.7999999999999995E-2</v>
      </c>
      <c r="V156" s="1783"/>
    </row>
    <row r="157" spans="2:22">
      <c r="B157" s="5" t="s">
        <v>179</v>
      </c>
      <c r="C157" s="1301" t="s">
        <v>40</v>
      </c>
      <c r="D157" s="1302" t="s">
        <v>443</v>
      </c>
      <c r="E157" s="1303" t="s">
        <v>40</v>
      </c>
      <c r="F157" s="1303"/>
      <c r="G157" s="1421">
        <v>61010</v>
      </c>
      <c r="H157" s="1422">
        <v>61010</v>
      </c>
      <c r="I157" s="1423">
        <v>0</v>
      </c>
      <c r="J157" s="1423"/>
      <c r="K157" s="1541">
        <v>39660</v>
      </c>
      <c r="L157" s="1542">
        <v>46600</v>
      </c>
      <c r="M157" s="1543">
        <v>-0.17499999999999999</v>
      </c>
      <c r="N157" s="1543"/>
      <c r="O157" s="1661" t="s">
        <v>40</v>
      </c>
      <c r="P157" s="1662" t="s">
        <v>443</v>
      </c>
      <c r="Q157" s="1663" t="s">
        <v>40</v>
      </c>
      <c r="R157" s="1663"/>
      <c r="S157" s="1781" t="s">
        <v>443</v>
      </c>
      <c r="T157" s="1782" t="s">
        <v>40</v>
      </c>
      <c r="U157" s="1783" t="s">
        <v>40</v>
      </c>
      <c r="V157" s="1783"/>
    </row>
    <row r="158" spans="2:22">
      <c r="B158" s="5" t="s">
        <v>180</v>
      </c>
      <c r="C158" s="1301" t="s">
        <v>40</v>
      </c>
      <c r="D158" s="1302" t="s">
        <v>40</v>
      </c>
      <c r="E158" s="1303" t="s">
        <v>40</v>
      </c>
      <c r="F158" s="1303"/>
      <c r="G158" s="1421">
        <v>55110</v>
      </c>
      <c r="H158" s="1422">
        <v>54000</v>
      </c>
      <c r="I158" s="1423">
        <v>0.02</v>
      </c>
      <c r="J158" s="1423"/>
      <c r="K158" s="1541">
        <v>39500</v>
      </c>
      <c r="L158" s="1542">
        <v>39500</v>
      </c>
      <c r="M158" s="1543">
        <v>0</v>
      </c>
      <c r="N158" s="1543"/>
      <c r="O158" s="1661">
        <v>33650</v>
      </c>
      <c r="P158" s="1662">
        <v>33650</v>
      </c>
      <c r="Q158" s="1663">
        <v>0</v>
      </c>
      <c r="R158" s="1663"/>
      <c r="S158" s="1781">
        <v>25870</v>
      </c>
      <c r="T158" s="1782">
        <v>22430</v>
      </c>
      <c r="U158" s="1783">
        <v>0.13300000000000001</v>
      </c>
      <c r="V158" s="1783"/>
    </row>
    <row r="159" spans="2:22">
      <c r="B159" s="5" t="s">
        <v>181</v>
      </c>
      <c r="C159" s="1301" t="s">
        <v>443</v>
      </c>
      <c r="D159" s="1302" t="s">
        <v>443</v>
      </c>
      <c r="E159" s="1303" t="s">
        <v>443</v>
      </c>
      <c r="F159" s="1303"/>
      <c r="G159" s="1421">
        <v>65150</v>
      </c>
      <c r="H159" s="1422">
        <v>52700</v>
      </c>
      <c r="I159" s="1423">
        <v>0.191</v>
      </c>
      <c r="J159" s="1423"/>
      <c r="K159" s="1541">
        <v>35110</v>
      </c>
      <c r="L159" s="1542">
        <v>35110</v>
      </c>
      <c r="M159" s="1543">
        <v>0</v>
      </c>
      <c r="N159" s="1543"/>
      <c r="O159" s="1661">
        <v>27150</v>
      </c>
      <c r="P159" s="1662">
        <v>29190</v>
      </c>
      <c r="Q159" s="1663">
        <v>-7.4999999999999997E-2</v>
      </c>
      <c r="R159" s="1663"/>
      <c r="S159" s="1781">
        <v>24110</v>
      </c>
      <c r="T159" s="1782">
        <v>24110</v>
      </c>
      <c r="U159" s="1783">
        <v>0</v>
      </c>
      <c r="V159" s="1783"/>
    </row>
    <row r="160" spans="2:22">
      <c r="B160" s="5" t="s">
        <v>182</v>
      </c>
      <c r="C160" s="1301" t="s">
        <v>40</v>
      </c>
      <c r="D160" s="1302" t="s">
        <v>40</v>
      </c>
      <c r="E160" s="1303" t="s">
        <v>40</v>
      </c>
      <c r="F160" s="1303"/>
      <c r="G160" s="1421">
        <v>61010</v>
      </c>
      <c r="H160" s="1422">
        <v>56300</v>
      </c>
      <c r="I160" s="1423">
        <v>7.6999999999999999E-2</v>
      </c>
      <c r="J160" s="1423"/>
      <c r="K160" s="1541">
        <v>35110</v>
      </c>
      <c r="L160" s="1542">
        <v>35110</v>
      </c>
      <c r="M160" s="1543">
        <v>0</v>
      </c>
      <c r="N160" s="1543"/>
      <c r="O160" s="1661">
        <v>27150</v>
      </c>
      <c r="P160" s="1662">
        <v>26160</v>
      </c>
      <c r="Q160" s="1663">
        <v>3.6999999999999998E-2</v>
      </c>
      <c r="R160" s="1663"/>
      <c r="S160" s="1781">
        <v>20060</v>
      </c>
      <c r="T160" s="1782">
        <v>20060</v>
      </c>
      <c r="U160" s="1783">
        <v>0</v>
      </c>
      <c r="V160" s="1783"/>
    </row>
    <row r="161" spans="2:22">
      <c r="B161" s="5" t="s">
        <v>183</v>
      </c>
      <c r="C161" s="1301" t="s">
        <v>40</v>
      </c>
      <c r="D161" s="1302" t="s">
        <v>443</v>
      </c>
      <c r="E161" s="1303" t="s">
        <v>40</v>
      </c>
      <c r="F161" s="1303"/>
      <c r="G161" s="1421">
        <v>60120</v>
      </c>
      <c r="H161" s="1422">
        <v>63270</v>
      </c>
      <c r="I161" s="1423">
        <v>-5.1999999999999998E-2</v>
      </c>
      <c r="J161" s="1423"/>
      <c r="K161" s="1541">
        <v>39110</v>
      </c>
      <c r="L161" s="1542">
        <v>38540</v>
      </c>
      <c r="M161" s="1543">
        <v>1.4999999999999999E-2</v>
      </c>
      <c r="N161" s="1543"/>
      <c r="O161" s="1661">
        <v>29190</v>
      </c>
      <c r="P161" s="1662">
        <v>27150</v>
      </c>
      <c r="Q161" s="1663">
        <v>7.0000000000000007E-2</v>
      </c>
      <c r="R161" s="1663"/>
      <c r="S161" s="1781">
        <v>22230</v>
      </c>
      <c r="T161" s="1782">
        <v>22230</v>
      </c>
      <c r="U161" s="1783">
        <v>0</v>
      </c>
      <c r="V161" s="1783"/>
    </row>
    <row r="162" spans="2:22">
      <c r="B162" s="5" t="s">
        <v>184</v>
      </c>
      <c r="C162" s="1301" t="s">
        <v>40</v>
      </c>
      <c r="D162" s="1302" t="s">
        <v>40</v>
      </c>
      <c r="E162" s="1303" t="s">
        <v>40</v>
      </c>
      <c r="F162" s="1303"/>
      <c r="G162" s="1421">
        <v>64060</v>
      </c>
      <c r="H162" s="1422">
        <v>61010</v>
      </c>
      <c r="I162" s="1423">
        <v>4.8000000000000001E-2</v>
      </c>
      <c r="J162" s="1423"/>
      <c r="K162" s="1541">
        <v>39660</v>
      </c>
      <c r="L162" s="1542">
        <v>38540</v>
      </c>
      <c r="M162" s="1543">
        <v>2.8000000000000001E-2</v>
      </c>
      <c r="N162" s="1543"/>
      <c r="O162" s="1661">
        <v>28170</v>
      </c>
      <c r="P162" s="1662">
        <v>28170</v>
      </c>
      <c r="Q162" s="1663">
        <v>0</v>
      </c>
      <c r="R162" s="1663"/>
      <c r="S162" s="1781">
        <v>23340</v>
      </c>
      <c r="T162" s="1782">
        <v>22230</v>
      </c>
      <c r="U162" s="1783">
        <v>4.8000000000000001E-2</v>
      </c>
      <c r="V162" s="1783"/>
    </row>
    <row r="163" spans="2:22">
      <c r="B163" s="5"/>
    </row>
    <row r="164" spans="2:22" ht="13">
      <c r="B164" s="3" t="s">
        <v>185</v>
      </c>
      <c r="C164" s="1304"/>
      <c r="D164" s="1305"/>
      <c r="E164" s="1306"/>
      <c r="F164" s="1306"/>
      <c r="G164" s="1424"/>
      <c r="H164" s="1425"/>
      <c r="I164" s="1426"/>
      <c r="J164" s="1426"/>
      <c r="K164" s="1544"/>
      <c r="L164" s="1545"/>
      <c r="M164" s="1546"/>
      <c r="N164" s="1546"/>
      <c r="O164" s="1664"/>
      <c r="P164" s="1665"/>
      <c r="Q164" s="1666"/>
      <c r="R164" s="1666"/>
      <c r="S164" s="1784"/>
      <c r="T164" s="1785"/>
      <c r="U164" s="1786"/>
      <c r="V164" s="1786"/>
    </row>
    <row r="165" spans="2:22">
      <c r="B165" s="5" t="s">
        <v>186</v>
      </c>
      <c r="C165" s="1304">
        <v>82900</v>
      </c>
      <c r="D165" s="1305">
        <v>78580</v>
      </c>
      <c r="E165" s="1306">
        <v>5.1999999999999998E-2</v>
      </c>
      <c r="F165" s="1306"/>
      <c r="G165" s="1424">
        <v>57600</v>
      </c>
      <c r="H165" s="1425">
        <v>54760</v>
      </c>
      <c r="I165" s="1426">
        <v>4.9000000000000002E-2</v>
      </c>
      <c r="J165" s="1426"/>
      <c r="K165" s="1544">
        <v>37660</v>
      </c>
      <c r="L165" s="1545">
        <v>35980</v>
      </c>
      <c r="M165" s="1546">
        <v>4.4999999999999998E-2</v>
      </c>
      <c r="N165" s="1546"/>
      <c r="O165" s="1664">
        <v>30270</v>
      </c>
      <c r="P165" s="1665">
        <v>30270</v>
      </c>
      <c r="Q165" s="1666">
        <v>0</v>
      </c>
      <c r="R165" s="1666"/>
      <c r="S165" s="1784">
        <v>32740</v>
      </c>
      <c r="T165" s="1785">
        <v>25730</v>
      </c>
      <c r="U165" s="1786">
        <v>0.214</v>
      </c>
      <c r="V165" s="1786"/>
    </row>
    <row r="166" spans="2:22">
      <c r="B166" s="5" t="s">
        <v>187</v>
      </c>
      <c r="C166" s="1304" t="s">
        <v>40</v>
      </c>
      <c r="D166" s="1305" t="s">
        <v>40</v>
      </c>
      <c r="E166" s="1306" t="s">
        <v>40</v>
      </c>
      <c r="F166" s="1306"/>
      <c r="G166" s="1424">
        <v>62490</v>
      </c>
      <c r="H166" s="1425">
        <v>55320</v>
      </c>
      <c r="I166" s="1426">
        <v>0.115</v>
      </c>
      <c r="J166" s="1426"/>
      <c r="K166" s="1544">
        <v>39040</v>
      </c>
      <c r="L166" s="1545">
        <v>32980</v>
      </c>
      <c r="M166" s="1546">
        <v>0.155</v>
      </c>
      <c r="N166" s="1546"/>
      <c r="O166" s="1664">
        <v>26670</v>
      </c>
      <c r="P166" s="1665">
        <v>26780</v>
      </c>
      <c r="Q166" s="1666">
        <v>-4.0000000000000001E-3</v>
      </c>
      <c r="R166" s="1666"/>
      <c r="S166" s="1784">
        <v>21590</v>
      </c>
      <c r="T166" s="1785">
        <v>21590</v>
      </c>
      <c r="U166" s="1786">
        <v>0</v>
      </c>
      <c r="V166" s="1786"/>
    </row>
    <row r="167" spans="2:22">
      <c r="B167" s="5" t="s">
        <v>188</v>
      </c>
      <c r="C167" s="1304" t="s">
        <v>40</v>
      </c>
      <c r="D167" s="1305">
        <v>79760</v>
      </c>
      <c r="E167" s="1306" t="s">
        <v>40</v>
      </c>
      <c r="F167" s="1306"/>
      <c r="G167" s="1424">
        <v>53840</v>
      </c>
      <c r="H167" s="1425">
        <v>51800</v>
      </c>
      <c r="I167" s="1426">
        <v>3.7999999999999999E-2</v>
      </c>
      <c r="J167" s="1426"/>
      <c r="K167" s="1544">
        <v>34020</v>
      </c>
      <c r="L167" s="1545">
        <v>33350</v>
      </c>
      <c r="M167" s="1546">
        <v>0.02</v>
      </c>
      <c r="N167" s="1546"/>
      <c r="O167" s="1664">
        <v>26780</v>
      </c>
      <c r="P167" s="1665">
        <v>26780</v>
      </c>
      <c r="Q167" s="1666">
        <v>0</v>
      </c>
      <c r="R167" s="1666"/>
      <c r="S167" s="1784">
        <v>26580</v>
      </c>
      <c r="T167" s="1785">
        <v>21590</v>
      </c>
      <c r="U167" s="1786">
        <v>0.188</v>
      </c>
      <c r="V167" s="1786"/>
    </row>
    <row r="168" spans="2:22">
      <c r="B168" s="5" t="s">
        <v>189</v>
      </c>
      <c r="C168" s="1304" t="s">
        <v>40</v>
      </c>
      <c r="D168" s="1305" t="s">
        <v>40</v>
      </c>
      <c r="E168" s="1306" t="s">
        <v>40</v>
      </c>
      <c r="F168" s="1306"/>
      <c r="G168" s="1424">
        <v>59830</v>
      </c>
      <c r="H168" s="1425">
        <v>51350</v>
      </c>
      <c r="I168" s="1426">
        <v>0.14199999999999999</v>
      </c>
      <c r="J168" s="1426"/>
      <c r="K168" s="1544">
        <v>39040</v>
      </c>
      <c r="L168" s="1545">
        <v>36180</v>
      </c>
      <c r="M168" s="1546">
        <v>7.2999999999999995E-2</v>
      </c>
      <c r="N168" s="1546"/>
      <c r="O168" s="1664">
        <v>31470</v>
      </c>
      <c r="P168" s="1665">
        <v>26700</v>
      </c>
      <c r="Q168" s="1666">
        <v>0.152</v>
      </c>
      <c r="R168" s="1666"/>
      <c r="S168" s="1784">
        <v>26590</v>
      </c>
      <c r="T168" s="1785">
        <v>21590</v>
      </c>
      <c r="U168" s="1786">
        <v>0.188</v>
      </c>
      <c r="V168" s="1786"/>
    </row>
    <row r="169" spans="2:22">
      <c r="B169" s="5" t="s">
        <v>190</v>
      </c>
      <c r="C169" s="1304" t="s">
        <v>443</v>
      </c>
      <c r="D169" s="1305" t="s">
        <v>40</v>
      </c>
      <c r="E169" s="1306" t="s">
        <v>40</v>
      </c>
      <c r="F169" s="1306"/>
      <c r="G169" s="1424">
        <v>68740</v>
      </c>
      <c r="H169" s="1425" t="s">
        <v>40</v>
      </c>
      <c r="I169" s="1426" t="s">
        <v>40</v>
      </c>
      <c r="J169" s="1426"/>
      <c r="K169" s="1544">
        <v>39940</v>
      </c>
      <c r="L169" s="1545">
        <v>35190</v>
      </c>
      <c r="M169" s="1546">
        <v>0.11899999999999999</v>
      </c>
      <c r="N169" s="1546"/>
      <c r="O169" s="1664">
        <v>27250</v>
      </c>
      <c r="P169" s="1665">
        <v>27250</v>
      </c>
      <c r="Q169" s="1666">
        <v>0</v>
      </c>
      <c r="R169" s="1666"/>
      <c r="S169" s="1784">
        <v>21590</v>
      </c>
      <c r="T169" s="1785">
        <v>21590</v>
      </c>
      <c r="U169" s="1786">
        <v>0</v>
      </c>
      <c r="V169" s="1786"/>
    </row>
    <row r="170" spans="2:22">
      <c r="B170" s="5"/>
    </row>
    <row r="171" spans="2:22" ht="13">
      <c r="B171" s="3" t="s">
        <v>191</v>
      </c>
      <c r="C171" s="1307"/>
      <c r="D171" s="1308"/>
      <c r="E171" s="1309"/>
      <c r="F171" s="1309"/>
      <c r="G171" s="1427"/>
      <c r="H171" s="1428"/>
      <c r="I171" s="1429"/>
      <c r="J171" s="1429"/>
      <c r="K171" s="1547"/>
      <c r="L171" s="1548"/>
      <c r="M171" s="1549"/>
      <c r="N171" s="1549"/>
      <c r="O171" s="1667"/>
      <c r="P171" s="1668"/>
      <c r="Q171" s="1669"/>
      <c r="R171" s="1669"/>
      <c r="S171" s="1787"/>
      <c r="T171" s="1788"/>
      <c r="U171" s="1789"/>
      <c r="V171" s="1789"/>
    </row>
    <row r="172" spans="2:22">
      <c r="B172" s="5" t="s">
        <v>191</v>
      </c>
      <c r="C172" s="1307">
        <v>76660</v>
      </c>
      <c r="D172" s="1308">
        <v>75670</v>
      </c>
      <c r="E172" s="1309">
        <v>1.2999999999999999E-2</v>
      </c>
      <c r="F172" s="1309"/>
      <c r="G172" s="1427">
        <v>51640</v>
      </c>
      <c r="H172" s="1428">
        <v>50090</v>
      </c>
      <c r="I172" s="1429">
        <v>0.03</v>
      </c>
      <c r="J172" s="1429"/>
      <c r="K172" s="1547">
        <v>33150</v>
      </c>
      <c r="L172" s="1548">
        <v>32540</v>
      </c>
      <c r="M172" s="1549">
        <v>1.7999999999999999E-2</v>
      </c>
      <c r="N172" s="1549"/>
      <c r="O172" s="1667">
        <v>23050</v>
      </c>
      <c r="P172" s="1668">
        <v>23050</v>
      </c>
      <c r="Q172" s="1669">
        <v>0</v>
      </c>
      <c r="R172" s="1669"/>
      <c r="S172" s="1787">
        <v>19520</v>
      </c>
      <c r="T172" s="1788">
        <v>19520</v>
      </c>
      <c r="U172" s="1789">
        <v>0</v>
      </c>
      <c r="V172" s="1789"/>
    </row>
    <row r="173" spans="2:22">
      <c r="B173" s="5"/>
    </row>
    <row r="174" spans="2:22" ht="13">
      <c r="B174" s="3" t="s">
        <v>192</v>
      </c>
      <c r="C174" s="1310"/>
      <c r="D174" s="1311"/>
      <c r="E174" s="1312"/>
      <c r="F174" s="1312"/>
      <c r="G174" s="1430"/>
      <c r="H174" s="1431"/>
      <c r="I174" s="1432"/>
      <c r="J174" s="1432"/>
      <c r="K174" s="1550"/>
      <c r="L174" s="1551"/>
      <c r="M174" s="1552"/>
      <c r="N174" s="1552"/>
      <c r="O174" s="1670"/>
      <c r="P174" s="1671"/>
      <c r="Q174" s="1672"/>
      <c r="R174" s="1672"/>
      <c r="S174" s="1790"/>
      <c r="T174" s="1791"/>
      <c r="U174" s="1792"/>
      <c r="V174" s="1792"/>
    </row>
    <row r="175" spans="2:22">
      <c r="B175" s="5" t="s">
        <v>192</v>
      </c>
      <c r="C175" s="1310">
        <v>108970</v>
      </c>
      <c r="D175" s="1311">
        <v>100470</v>
      </c>
      <c r="E175" s="1312">
        <v>7.8E-2</v>
      </c>
      <c r="F175" s="1312"/>
      <c r="G175" s="1430">
        <v>67880</v>
      </c>
      <c r="H175" s="1431">
        <v>65630</v>
      </c>
      <c r="I175" s="1432">
        <v>3.3000000000000002E-2</v>
      </c>
      <c r="J175" s="1432"/>
      <c r="K175" s="1550">
        <v>43700</v>
      </c>
      <c r="L175" s="1551">
        <v>41250</v>
      </c>
      <c r="M175" s="1552">
        <v>5.6000000000000001E-2</v>
      </c>
      <c r="N175" s="1552"/>
      <c r="O175" s="1670">
        <v>29180</v>
      </c>
      <c r="P175" s="1671">
        <v>29000</v>
      </c>
      <c r="Q175" s="1672">
        <v>6.0000000000000001E-3</v>
      </c>
      <c r="R175" s="1672"/>
      <c r="S175" s="1790" t="s">
        <v>40</v>
      </c>
      <c r="T175" s="1791" t="s">
        <v>40</v>
      </c>
      <c r="U175" s="1792" t="s">
        <v>40</v>
      </c>
      <c r="V175" s="1792"/>
    </row>
    <row r="176" spans="2:22">
      <c r="B176" s="5"/>
    </row>
    <row r="177" spans="2:22" ht="13">
      <c r="B177" s="3" t="s">
        <v>193</v>
      </c>
      <c r="C177" s="1313"/>
      <c r="D177" s="1314"/>
      <c r="E177" s="1315"/>
      <c r="F177" s="1315"/>
      <c r="G177" s="1433"/>
      <c r="H177" s="1434"/>
      <c r="I177" s="1435"/>
      <c r="J177" s="1435"/>
      <c r="K177" s="1553"/>
      <c r="L177" s="1554"/>
      <c r="M177" s="1555"/>
      <c r="N177" s="1555"/>
      <c r="O177" s="1673"/>
      <c r="P177" s="1674"/>
      <c r="Q177" s="1675"/>
      <c r="R177" s="1675"/>
      <c r="S177" s="1793"/>
      <c r="T177" s="1794"/>
      <c r="U177" s="1795"/>
      <c r="V177" s="1795"/>
    </row>
    <row r="178" spans="2:22">
      <c r="B178" s="5" t="s">
        <v>193</v>
      </c>
      <c r="C178" s="1313" t="s">
        <v>443</v>
      </c>
      <c r="D178" s="1314" t="s">
        <v>40</v>
      </c>
      <c r="E178" s="1315" t="s">
        <v>40</v>
      </c>
      <c r="F178" s="1315"/>
      <c r="G178" s="1433">
        <v>54000</v>
      </c>
      <c r="H178" s="1434" t="s">
        <v>40</v>
      </c>
      <c r="I178" s="1435" t="s">
        <v>40</v>
      </c>
      <c r="J178" s="1435"/>
      <c r="K178" s="1553">
        <v>37230</v>
      </c>
      <c r="L178" s="1554">
        <v>37230</v>
      </c>
      <c r="M178" s="1555">
        <v>0</v>
      </c>
      <c r="N178" s="1555"/>
      <c r="O178" s="1673">
        <v>25700</v>
      </c>
      <c r="P178" s="1674">
        <v>28140</v>
      </c>
      <c r="Q178" s="1675">
        <v>-9.5000000000000001E-2</v>
      </c>
      <c r="R178" s="1675"/>
      <c r="S178" s="1793" t="s">
        <v>443</v>
      </c>
      <c r="T178" s="1794" t="s">
        <v>40</v>
      </c>
      <c r="U178" s="1795" t="s">
        <v>40</v>
      </c>
      <c r="V178" s="1795"/>
    </row>
    <row r="179" spans="2:22">
      <c r="B179" s="5"/>
    </row>
    <row r="180" spans="2:22" ht="13">
      <c r="B180" s="3" t="s">
        <v>194</v>
      </c>
      <c r="C180" s="1316"/>
      <c r="D180" s="1317"/>
      <c r="E180" s="1318"/>
      <c r="F180" s="1318"/>
      <c r="G180" s="1436"/>
      <c r="H180" s="1437"/>
      <c r="I180" s="1438"/>
      <c r="J180" s="1438"/>
      <c r="K180" s="1556"/>
      <c r="L180" s="1557"/>
      <c r="M180" s="1558"/>
      <c r="N180" s="1558"/>
      <c r="O180" s="1676"/>
      <c r="P180" s="1677"/>
      <c r="Q180" s="1678"/>
      <c r="R180" s="1678"/>
      <c r="S180" s="1796"/>
      <c r="T180" s="1797"/>
      <c r="U180" s="1798"/>
      <c r="V180" s="1798"/>
    </row>
    <row r="181" spans="2:22">
      <c r="B181" s="5" t="s">
        <v>194</v>
      </c>
      <c r="C181" s="1316" t="s">
        <v>40</v>
      </c>
      <c r="D181" s="1317" t="s">
        <v>40</v>
      </c>
      <c r="E181" s="1318" t="s">
        <v>40</v>
      </c>
      <c r="F181" s="1318"/>
      <c r="G181" s="1436">
        <v>57790</v>
      </c>
      <c r="H181" s="1437" t="s">
        <v>40</v>
      </c>
      <c r="I181" s="1438" t="s">
        <v>40</v>
      </c>
      <c r="J181" s="1438"/>
      <c r="K181" s="1556">
        <v>34420</v>
      </c>
      <c r="L181" s="1557">
        <v>30850</v>
      </c>
      <c r="M181" s="1558">
        <v>0.104</v>
      </c>
      <c r="N181" s="1558"/>
      <c r="O181" s="1676" t="s">
        <v>40</v>
      </c>
      <c r="P181" s="1677" t="s">
        <v>40</v>
      </c>
      <c r="Q181" s="1678" t="s">
        <v>40</v>
      </c>
      <c r="R181" s="1678"/>
      <c r="S181" s="1796" t="s">
        <v>40</v>
      </c>
      <c r="T181" s="1797" t="s">
        <v>443</v>
      </c>
      <c r="U181" s="1798" t="s">
        <v>40</v>
      </c>
      <c r="V181" s="1798"/>
    </row>
    <row r="182" spans="2:22">
      <c r="B182" s="5"/>
    </row>
    <row r="183" spans="2:22" ht="13">
      <c r="B183" s="3" t="s">
        <v>195</v>
      </c>
      <c r="C183" s="1319"/>
      <c r="D183" s="1320"/>
      <c r="E183" s="1321"/>
      <c r="F183" s="1321"/>
      <c r="G183" s="1439"/>
      <c r="H183" s="1440"/>
      <c r="I183" s="1441"/>
      <c r="J183" s="1441"/>
      <c r="K183" s="1559"/>
      <c r="L183" s="1560"/>
      <c r="M183" s="1561"/>
      <c r="N183" s="1561"/>
      <c r="O183" s="1679"/>
      <c r="P183" s="1680"/>
      <c r="Q183" s="1681"/>
      <c r="R183" s="1681"/>
      <c r="S183" s="1799"/>
      <c r="T183" s="1800"/>
      <c r="U183" s="1801"/>
      <c r="V183" s="1801"/>
    </row>
    <row r="184" spans="2:22">
      <c r="B184" s="5" t="s">
        <v>196</v>
      </c>
      <c r="C184" s="1319" t="s">
        <v>40</v>
      </c>
      <c r="D184" s="1320">
        <v>126910</v>
      </c>
      <c r="E184" s="1321" t="s">
        <v>40</v>
      </c>
      <c r="F184" s="1321"/>
      <c r="G184" s="1439">
        <v>75000</v>
      </c>
      <c r="H184" s="1440">
        <v>77420</v>
      </c>
      <c r="I184" s="1441">
        <v>-3.2000000000000001E-2</v>
      </c>
      <c r="J184" s="1441"/>
      <c r="K184" s="1559">
        <v>47260</v>
      </c>
      <c r="L184" s="1560">
        <v>45370</v>
      </c>
      <c r="M184" s="1561">
        <v>0.04</v>
      </c>
      <c r="N184" s="1561"/>
      <c r="O184" s="1679">
        <v>29700</v>
      </c>
      <c r="P184" s="1680">
        <v>28980</v>
      </c>
      <c r="Q184" s="1681">
        <v>2.4E-2</v>
      </c>
      <c r="R184" s="1681"/>
      <c r="S184" s="1799" t="s">
        <v>40</v>
      </c>
      <c r="T184" s="1800" t="s">
        <v>40</v>
      </c>
      <c r="U184" s="1801" t="s">
        <v>40</v>
      </c>
      <c r="V184" s="1801"/>
    </row>
    <row r="185" spans="2:22">
      <c r="B185" s="5"/>
    </row>
    <row r="186" spans="2:22" ht="13">
      <c r="B186" s="3" t="s">
        <v>197</v>
      </c>
      <c r="C186" s="1322"/>
      <c r="D186" s="1323"/>
      <c r="E186" s="1324"/>
      <c r="F186" s="1324"/>
      <c r="G186" s="1442"/>
      <c r="H186" s="1443"/>
      <c r="I186" s="1444"/>
      <c r="J186" s="1444"/>
      <c r="K186" s="1562"/>
      <c r="L186" s="1563"/>
      <c r="M186" s="1564"/>
      <c r="N186" s="1564"/>
      <c r="O186" s="1682"/>
      <c r="P186" s="1683"/>
      <c r="Q186" s="1684"/>
      <c r="R186" s="1684"/>
      <c r="S186" s="1802"/>
      <c r="T186" s="1803"/>
      <c r="U186" s="1804"/>
      <c r="V186" s="1804"/>
    </row>
    <row r="187" spans="2:22">
      <c r="B187" s="5" t="s">
        <v>198</v>
      </c>
      <c r="C187" s="1322">
        <v>82210</v>
      </c>
      <c r="D187" s="1323">
        <v>81350</v>
      </c>
      <c r="E187" s="1324">
        <v>0.01</v>
      </c>
      <c r="F187" s="1324"/>
      <c r="G187" s="1442">
        <v>60830</v>
      </c>
      <c r="H187" s="1443">
        <v>60830</v>
      </c>
      <c r="I187" s="1444">
        <v>0</v>
      </c>
      <c r="J187" s="1444"/>
      <c r="K187" s="1562">
        <v>37410</v>
      </c>
      <c r="L187" s="1563">
        <v>37410</v>
      </c>
      <c r="M187" s="1564">
        <v>0</v>
      </c>
      <c r="N187" s="1564"/>
      <c r="O187" s="1682">
        <v>28850</v>
      </c>
      <c r="P187" s="1683">
        <v>28850</v>
      </c>
      <c r="Q187" s="1684">
        <v>0</v>
      </c>
      <c r="R187" s="1684"/>
      <c r="S187" s="1802">
        <v>23830</v>
      </c>
      <c r="T187" s="1803">
        <v>23830</v>
      </c>
      <c r="U187" s="1804">
        <v>0</v>
      </c>
      <c r="V187" s="1804"/>
    </row>
    <row r="188" spans="2:22">
      <c r="B188" s="5" t="s">
        <v>199</v>
      </c>
      <c r="C188" s="1322" t="s">
        <v>40</v>
      </c>
      <c r="D188" s="1323" t="s">
        <v>40</v>
      </c>
      <c r="E188" s="1324" t="s">
        <v>40</v>
      </c>
      <c r="F188" s="1324"/>
      <c r="G188" s="1442">
        <v>60830</v>
      </c>
      <c r="H188" s="1443">
        <v>60830</v>
      </c>
      <c r="I188" s="1444">
        <v>0</v>
      </c>
      <c r="J188" s="1444"/>
      <c r="K188" s="1562">
        <v>38360</v>
      </c>
      <c r="L188" s="1563">
        <v>39310</v>
      </c>
      <c r="M188" s="1564">
        <v>-2.5000000000000001E-2</v>
      </c>
      <c r="N188" s="1564"/>
      <c r="O188" s="1682" t="s">
        <v>40</v>
      </c>
      <c r="P188" s="1683">
        <v>27570</v>
      </c>
      <c r="Q188" s="1684" t="s">
        <v>40</v>
      </c>
      <c r="R188" s="1684"/>
      <c r="S188" s="1802" t="s">
        <v>40</v>
      </c>
      <c r="T188" s="1803">
        <v>22160</v>
      </c>
      <c r="U188" s="1804" t="s">
        <v>40</v>
      </c>
      <c r="V188" s="1804"/>
    </row>
    <row r="189" spans="2:22">
      <c r="B189" s="5"/>
    </row>
    <row r="190" spans="2:22" ht="13">
      <c r="B190" s="3" t="s">
        <v>200</v>
      </c>
      <c r="C190" s="1325"/>
      <c r="D190" s="1326"/>
      <c r="E190" s="1327"/>
      <c r="F190" s="1327"/>
      <c r="G190" s="1445"/>
      <c r="H190" s="1446"/>
      <c r="I190" s="1447"/>
      <c r="J190" s="1447"/>
      <c r="K190" s="1565"/>
      <c r="L190" s="1566"/>
      <c r="M190" s="1567"/>
      <c r="N190" s="1567"/>
      <c r="O190" s="1685"/>
      <c r="P190" s="1686"/>
      <c r="Q190" s="1687"/>
      <c r="R190" s="1687"/>
      <c r="S190" s="1805"/>
      <c r="T190" s="1806"/>
      <c r="U190" s="1807"/>
      <c r="V190" s="1807"/>
    </row>
    <row r="191" spans="2:22">
      <c r="B191" s="5" t="s">
        <v>201</v>
      </c>
      <c r="C191" s="1325">
        <v>85500</v>
      </c>
      <c r="D191" s="1326">
        <v>78110</v>
      </c>
      <c r="E191" s="1327">
        <v>8.5999999999999993E-2</v>
      </c>
      <c r="F191" s="1327"/>
      <c r="G191" s="1445">
        <v>56230</v>
      </c>
      <c r="H191" s="1446">
        <v>54000</v>
      </c>
      <c r="I191" s="1447">
        <v>0.04</v>
      </c>
      <c r="J191" s="1447"/>
      <c r="K191" s="1565">
        <v>34290</v>
      </c>
      <c r="L191" s="1566">
        <v>34290</v>
      </c>
      <c r="M191" s="1567">
        <v>0</v>
      </c>
      <c r="N191" s="1567"/>
      <c r="O191" s="1685">
        <v>27570</v>
      </c>
      <c r="P191" s="1686">
        <v>27570</v>
      </c>
      <c r="Q191" s="1687">
        <v>0</v>
      </c>
      <c r="R191" s="1687"/>
      <c r="S191" s="1805">
        <v>21010</v>
      </c>
      <c r="T191" s="1806">
        <v>21010</v>
      </c>
      <c r="U191" s="1807">
        <v>0</v>
      </c>
      <c r="V191" s="1807"/>
    </row>
    <row r="192" spans="2:22">
      <c r="B192" s="5" t="s">
        <v>202</v>
      </c>
      <c r="C192" s="1325">
        <v>81420</v>
      </c>
      <c r="D192" s="1326">
        <v>87200</v>
      </c>
      <c r="E192" s="1327">
        <v>-7.0999999999999994E-2</v>
      </c>
      <c r="F192" s="1327"/>
      <c r="G192" s="1445">
        <v>59580</v>
      </c>
      <c r="H192" s="1446">
        <v>56350</v>
      </c>
      <c r="I192" s="1447">
        <v>5.3999999999999999E-2</v>
      </c>
      <c r="J192" s="1447"/>
      <c r="K192" s="1565">
        <v>45100</v>
      </c>
      <c r="L192" s="1566">
        <v>40230</v>
      </c>
      <c r="M192" s="1567">
        <v>0.108</v>
      </c>
      <c r="N192" s="1567"/>
      <c r="O192" s="1685">
        <v>26680</v>
      </c>
      <c r="P192" s="1686">
        <v>28210</v>
      </c>
      <c r="Q192" s="1687">
        <v>-5.7000000000000002E-2</v>
      </c>
      <c r="R192" s="1687"/>
      <c r="S192" s="1805">
        <v>22160</v>
      </c>
      <c r="T192" s="1806">
        <v>22160</v>
      </c>
      <c r="U192" s="1807">
        <v>0</v>
      </c>
      <c r="V192" s="1807"/>
    </row>
    <row r="193" spans="2:22">
      <c r="B193" s="5"/>
    </row>
    <row r="194" spans="2:22" ht="13">
      <c r="B194" s="3" t="s">
        <v>7</v>
      </c>
      <c r="C194" s="1328">
        <v>83680</v>
      </c>
      <c r="D194" s="1329">
        <v>80390</v>
      </c>
      <c r="E194" s="1330">
        <v>3.9E-2</v>
      </c>
      <c r="F194" s="1330"/>
      <c r="G194" s="1448">
        <v>57460</v>
      </c>
      <c r="H194" s="1449">
        <v>56340</v>
      </c>
      <c r="I194" s="1450">
        <v>1.9E-2</v>
      </c>
      <c r="J194" s="1450"/>
      <c r="K194" s="1568">
        <v>36500</v>
      </c>
      <c r="L194" s="1569">
        <v>35300</v>
      </c>
      <c r="M194" s="1570">
        <v>3.3000000000000002E-2</v>
      </c>
      <c r="N194" s="1570"/>
      <c r="O194" s="1688">
        <v>27570</v>
      </c>
      <c r="P194" s="1689">
        <v>27570</v>
      </c>
      <c r="Q194" s="1690">
        <v>0</v>
      </c>
      <c r="R194" s="1690"/>
      <c r="S194" s="1808">
        <v>21430</v>
      </c>
      <c r="T194" s="1809">
        <v>21010</v>
      </c>
      <c r="U194" s="1810">
        <v>0.02</v>
      </c>
      <c r="V194" s="1810"/>
    </row>
    <row r="195" spans="2:22">
      <c r="C195" s="1328"/>
      <c r="D195" s="1329"/>
      <c r="E195" s="1330"/>
      <c r="F195" s="1330"/>
      <c r="G195" s="1448"/>
      <c r="H195" s="1449"/>
      <c r="I195" s="1450"/>
      <c r="J195" s="1450"/>
      <c r="K195" s="1568"/>
      <c r="L195" s="1569"/>
      <c r="M195" s="1570"/>
      <c r="N195" s="1570"/>
      <c r="O195" s="1688"/>
      <c r="P195" s="1689"/>
      <c r="Q195" s="1690"/>
      <c r="R195" s="1690"/>
      <c r="S195" s="1808"/>
      <c r="T195" s="1809"/>
      <c r="U195" s="1810"/>
      <c r="V195" s="1810"/>
    </row>
    <row r="196" spans="2:22" ht="13">
      <c r="B196" s="9"/>
      <c r="C196" s="9"/>
      <c r="D196" s="9"/>
      <c r="E196" s="9"/>
      <c r="F196" s="9"/>
      <c r="G196" s="9"/>
      <c r="H196" s="9"/>
      <c r="I196" s="9"/>
      <c r="J196" s="9"/>
      <c r="K196" s="9"/>
      <c r="L196" s="9"/>
      <c r="M196" s="9"/>
      <c r="N196" s="9"/>
      <c r="O196" s="9"/>
      <c r="P196" s="9"/>
      <c r="Q196" s="9"/>
      <c r="R196" s="9"/>
      <c r="S196" s="9"/>
      <c r="T196" s="9"/>
      <c r="U196" s="13" t="s">
        <v>17</v>
      </c>
    </row>
    <row r="197" spans="2:22" ht="12.5" customHeight="1">
      <c r="B197" s="2848" t="s">
        <v>570</v>
      </c>
      <c r="C197" s="2846"/>
      <c r="D197" s="2846"/>
      <c r="E197" s="2846"/>
      <c r="F197" s="2846"/>
      <c r="G197" s="2846"/>
      <c r="H197" s="2846"/>
      <c r="I197" s="2846"/>
    </row>
    <row r="198" spans="2:22" ht="12.5" customHeight="1">
      <c r="B198" s="2848" t="s">
        <v>19</v>
      </c>
      <c r="C198" s="2846"/>
      <c r="D198" s="2846"/>
      <c r="E198" s="2846"/>
      <c r="F198" s="2846"/>
      <c r="G198" s="2846"/>
      <c r="H198" s="2846"/>
      <c r="I198" s="2846"/>
    </row>
    <row r="199" spans="2:22" ht="12.5" customHeight="1">
      <c r="B199" s="2848" t="s">
        <v>20</v>
      </c>
      <c r="C199" s="2846"/>
      <c r="D199" s="2846"/>
      <c r="E199" s="2846"/>
      <c r="F199" s="2846"/>
      <c r="G199" s="2846"/>
      <c r="H199" s="2846"/>
      <c r="I199" s="2846"/>
    </row>
    <row r="200" spans="2:22" ht="12.5" customHeight="1">
      <c r="B200" s="2848" t="s">
        <v>597</v>
      </c>
      <c r="C200" s="2846"/>
      <c r="D200" s="2846"/>
      <c r="E200" s="2846"/>
      <c r="F200" s="2846"/>
      <c r="G200" s="2846"/>
      <c r="H200" s="2846"/>
      <c r="I200" s="2846"/>
    </row>
    <row r="201" spans="2:22" ht="12.5" customHeight="1">
      <c r="B201" s="2848" t="s">
        <v>567</v>
      </c>
      <c r="C201" s="2846"/>
      <c r="D201" s="2846"/>
      <c r="E201" s="2846"/>
      <c r="F201" s="2846"/>
      <c r="G201" s="2846"/>
      <c r="H201" s="2846"/>
      <c r="I201" s="2846"/>
    </row>
    <row r="202" spans="2:22" ht="12.5" customHeight="1">
      <c r="B202" s="2848" t="s">
        <v>700</v>
      </c>
      <c r="C202" s="2846"/>
      <c r="D202" s="2846"/>
      <c r="E202" s="2846"/>
      <c r="F202" s="2846"/>
      <c r="G202" s="2846"/>
      <c r="H202" s="2846"/>
      <c r="I202" s="2846"/>
    </row>
    <row r="203" spans="2:22" ht="32" customHeight="1">
      <c r="B203" s="2848" t="s">
        <v>701</v>
      </c>
      <c r="C203" s="2846"/>
      <c r="D203" s="2846"/>
      <c r="E203" s="2846"/>
      <c r="F203" s="2846"/>
      <c r="G203" s="2846"/>
      <c r="H203" s="2846"/>
      <c r="I203" s="2846"/>
    </row>
    <row r="204" spans="2:22" ht="12.5" customHeight="1">
      <c r="B204" s="2848" t="s">
        <v>704</v>
      </c>
      <c r="C204" s="2846"/>
      <c r="D204" s="2846"/>
      <c r="E204" s="2846"/>
      <c r="F204" s="2846"/>
      <c r="G204" s="2846"/>
      <c r="H204" s="2846"/>
      <c r="I204" s="2846"/>
    </row>
    <row r="205" spans="2:22" ht="22" customHeight="1">
      <c r="B205" s="2848" t="s">
        <v>705</v>
      </c>
      <c r="C205" s="2846"/>
      <c r="D205" s="2846"/>
      <c r="E205" s="2846"/>
      <c r="F205" s="2846"/>
      <c r="G205" s="2846"/>
      <c r="H205" s="2846"/>
      <c r="I205" s="2846"/>
    </row>
    <row r="206" spans="2:22">
      <c r="B206" s="2848" t="s">
        <v>575</v>
      </c>
      <c r="C206" s="2846"/>
      <c r="D206" s="2846"/>
      <c r="E206" s="2846"/>
      <c r="F206" s="2846"/>
      <c r="G206" s="2846"/>
      <c r="H206" s="2846"/>
      <c r="I206" s="2846"/>
    </row>
    <row r="207" spans="2:22">
      <c r="B207" s="2848" t="s">
        <v>809</v>
      </c>
      <c r="C207" s="2846"/>
      <c r="D207" s="2846"/>
      <c r="E207" s="2846"/>
      <c r="F207" s="2846"/>
      <c r="G207" s="2846"/>
      <c r="H207" s="2846"/>
      <c r="I207" s="2846"/>
    </row>
  </sheetData>
  <mergeCells count="16">
    <mergeCell ref="C5:E5"/>
    <mergeCell ref="G5:I5"/>
    <mergeCell ref="K5:M5"/>
    <mergeCell ref="O5:Q5"/>
    <mergeCell ref="S5:U5"/>
    <mergeCell ref="B197:I197"/>
    <mergeCell ref="B198:I198"/>
    <mergeCell ref="B199:I199"/>
    <mergeCell ref="B201:I201"/>
    <mergeCell ref="B202:I202"/>
    <mergeCell ref="B206:I206"/>
    <mergeCell ref="B207:I207"/>
    <mergeCell ref="B200:I200"/>
    <mergeCell ref="B205:I205"/>
    <mergeCell ref="B203:I203"/>
    <mergeCell ref="B204:I204"/>
  </mergeCells>
  <pageMargins left="0.7" right="0.7" top="0.75" bottom="0.75" header="0.3" footer="0.3"/>
  <pageSetup paperSize="9" scale="44" fitToHeight="0" orientation="landscape"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7"/>
  <sheetViews>
    <sheetView zoomScale="75" zoomScaleNormal="75" workbookViewId="0">
      <pane xSplit="2" ySplit="6" topLeftCell="C7" activePane="bottomRight" state="frozen"/>
      <selection pane="topRight"/>
      <selection pane="bottomLeft"/>
      <selection pane="bottomRight"/>
    </sheetView>
  </sheetViews>
  <sheetFormatPr defaultColWidth="10.90625" defaultRowHeight="12.5"/>
  <cols>
    <col min="1" max="1" width="10.90625" style="2804" hidden="1" customWidth="1"/>
    <col min="2" max="2" width="70.7265625" customWidth="1"/>
    <col min="3" max="5" width="13.7265625" customWidth="1"/>
    <col min="6" max="6" width="2.7265625" customWidth="1"/>
    <col min="7" max="9" width="13.7265625" customWidth="1"/>
    <col min="10" max="10" width="2.7265625" customWidth="1"/>
    <col min="11" max="13" width="13.7265625" customWidth="1"/>
    <col min="14" max="14" width="2.7265625" customWidth="1"/>
    <col min="15" max="17" width="13.7265625" customWidth="1"/>
    <col min="18" max="18" width="2.7265625" customWidth="1"/>
    <col min="19" max="22" width="13.7265625" customWidth="1"/>
  </cols>
  <sheetData>
    <row r="1" spans="2:22">
      <c r="B1" s="2" t="str">
        <f>HYPERLINK("#'Contents'!A1", "Back to contents")</f>
        <v>Back to contents</v>
      </c>
    </row>
    <row r="2" spans="2:22" ht="22.5">
      <c r="B2" s="11" t="s">
        <v>712</v>
      </c>
    </row>
    <row r="3" spans="2:22" ht="13">
      <c r="B3" s="12" t="s">
        <v>7</v>
      </c>
    </row>
    <row r="4" spans="2:22" ht="13">
      <c r="B4" s="10"/>
      <c r="C4" s="10"/>
      <c r="D4" s="10"/>
      <c r="E4" s="10"/>
      <c r="F4" s="10"/>
      <c r="G4" s="10"/>
      <c r="H4" s="10"/>
      <c r="I4" s="10"/>
      <c r="J4" s="10"/>
      <c r="K4" s="10"/>
      <c r="L4" s="10"/>
      <c r="M4" s="10"/>
      <c r="N4" s="10"/>
      <c r="O4" s="10"/>
      <c r="P4" s="10"/>
      <c r="Q4" s="10"/>
      <c r="R4" s="10"/>
      <c r="S4" s="10"/>
      <c r="T4" s="10"/>
      <c r="U4" s="14" t="s">
        <v>527</v>
      </c>
    </row>
    <row r="5" spans="2:22" ht="30" customHeight="1">
      <c r="C5" s="2849" t="s">
        <v>8</v>
      </c>
      <c r="D5" s="2849"/>
      <c r="E5" s="2849"/>
      <c r="G5" s="2849" t="s">
        <v>9</v>
      </c>
      <c r="H5" s="2849"/>
      <c r="I5" s="2849"/>
      <c r="K5" s="2849" t="s">
        <v>10</v>
      </c>
      <c r="L5" s="2849"/>
      <c r="M5" s="2849"/>
      <c r="O5" s="2849" t="s">
        <v>11</v>
      </c>
      <c r="P5" s="2849"/>
      <c r="Q5" s="2849"/>
      <c r="S5" s="2849" t="s">
        <v>12</v>
      </c>
      <c r="T5" s="2849"/>
      <c r="U5" s="2849"/>
    </row>
    <row r="6" spans="2:22" ht="29.5" customHeight="1">
      <c r="B6" s="16" t="s">
        <v>50</v>
      </c>
      <c r="C6" s="15" t="s">
        <v>5</v>
      </c>
      <c r="D6" s="15" t="s">
        <v>6</v>
      </c>
      <c r="E6" s="15" t="s">
        <v>703</v>
      </c>
      <c r="F6" s="15"/>
      <c r="G6" s="15" t="s">
        <v>5</v>
      </c>
      <c r="H6" s="15" t="s">
        <v>6</v>
      </c>
      <c r="I6" s="15" t="s">
        <v>703</v>
      </c>
      <c r="J6" s="15"/>
      <c r="K6" s="15" t="s">
        <v>5</v>
      </c>
      <c r="L6" s="15" t="s">
        <v>6</v>
      </c>
      <c r="M6" s="15" t="s">
        <v>703</v>
      </c>
      <c r="N6" s="15"/>
      <c r="O6" s="15" t="s">
        <v>5</v>
      </c>
      <c r="P6" s="15" t="s">
        <v>6</v>
      </c>
      <c r="Q6" s="15" t="s">
        <v>703</v>
      </c>
      <c r="R6" s="15"/>
      <c r="S6" s="15" t="s">
        <v>5</v>
      </c>
      <c r="T6" s="15" t="s">
        <v>6</v>
      </c>
      <c r="U6" s="15" t="s">
        <v>713</v>
      </c>
      <c r="V6" s="15"/>
    </row>
    <row r="8" spans="2:22" ht="13">
      <c r="B8" s="12" t="s">
        <v>16</v>
      </c>
    </row>
    <row r="10" spans="2:22" ht="13">
      <c r="B10" s="3" t="s">
        <v>81</v>
      </c>
      <c r="C10" s="1811"/>
      <c r="D10" s="1812"/>
      <c r="E10" s="1813"/>
      <c r="F10" s="1813"/>
      <c r="G10" s="1931"/>
      <c r="H10" s="1932"/>
      <c r="I10" s="1933"/>
      <c r="J10" s="1933"/>
      <c r="K10" s="2051"/>
      <c r="L10" s="2052"/>
      <c r="M10" s="2053"/>
      <c r="N10" s="2053"/>
      <c r="O10" s="2171"/>
      <c r="P10" s="2172"/>
      <c r="Q10" s="2173"/>
      <c r="R10" s="2173"/>
      <c r="S10" s="2291"/>
      <c r="T10" s="2292"/>
      <c r="U10" s="2293"/>
      <c r="V10" s="2293"/>
    </row>
    <row r="11" spans="2:22">
      <c r="B11" s="5" t="s">
        <v>82</v>
      </c>
      <c r="C11" s="1811" t="s">
        <v>40</v>
      </c>
      <c r="D11" s="1812" t="s">
        <v>40</v>
      </c>
      <c r="E11" s="1813" t="s">
        <v>40</v>
      </c>
      <c r="F11" s="1813"/>
      <c r="G11" s="1931">
        <v>61240</v>
      </c>
      <c r="H11" s="1932">
        <v>58630</v>
      </c>
      <c r="I11" s="1933">
        <v>4.2999999999999997E-2</v>
      </c>
      <c r="J11" s="1933"/>
      <c r="K11" s="2051">
        <v>35200</v>
      </c>
      <c r="L11" s="2052">
        <v>34270</v>
      </c>
      <c r="M11" s="2053">
        <v>2.5999999999999999E-2</v>
      </c>
      <c r="N11" s="2053"/>
      <c r="O11" s="2171" t="s">
        <v>40</v>
      </c>
      <c r="P11" s="2172" t="s">
        <v>40</v>
      </c>
      <c r="Q11" s="2173" t="s">
        <v>40</v>
      </c>
      <c r="R11" s="2173"/>
      <c r="S11" s="2291" t="s">
        <v>443</v>
      </c>
      <c r="T11" s="2292" t="s">
        <v>443</v>
      </c>
      <c r="U11" s="2293" t="s">
        <v>443</v>
      </c>
      <c r="V11" s="2293"/>
    </row>
    <row r="12" spans="2:22">
      <c r="B12" s="5" t="s">
        <v>83</v>
      </c>
      <c r="C12" s="1811">
        <v>97450</v>
      </c>
      <c r="D12" s="1812">
        <v>92580</v>
      </c>
      <c r="E12" s="1813">
        <v>0.05</v>
      </c>
      <c r="F12" s="1813"/>
      <c r="G12" s="1931">
        <v>58780</v>
      </c>
      <c r="H12" s="1932">
        <v>56880</v>
      </c>
      <c r="I12" s="1933">
        <v>3.2000000000000001E-2</v>
      </c>
      <c r="J12" s="1933"/>
      <c r="K12" s="2051">
        <v>35970</v>
      </c>
      <c r="L12" s="2052">
        <v>36210</v>
      </c>
      <c r="M12" s="2053">
        <v>-7.0000000000000001E-3</v>
      </c>
      <c r="N12" s="2053"/>
      <c r="O12" s="2171">
        <v>27910</v>
      </c>
      <c r="P12" s="2172">
        <v>27970</v>
      </c>
      <c r="Q12" s="2173">
        <v>-2E-3</v>
      </c>
      <c r="R12" s="2173"/>
      <c r="S12" s="2291">
        <v>22200</v>
      </c>
      <c r="T12" s="2292">
        <v>22250</v>
      </c>
      <c r="U12" s="2293">
        <v>-2E-3</v>
      </c>
      <c r="V12" s="2293"/>
    </row>
    <row r="13" spans="2:22">
      <c r="B13" s="5" t="s">
        <v>84</v>
      </c>
      <c r="C13" s="1811" t="s">
        <v>40</v>
      </c>
      <c r="D13" s="1812" t="s">
        <v>40</v>
      </c>
      <c r="E13" s="1813" t="s">
        <v>40</v>
      </c>
      <c r="F13" s="1813"/>
      <c r="G13" s="1931">
        <v>64170</v>
      </c>
      <c r="H13" s="1932">
        <v>59550</v>
      </c>
      <c r="I13" s="1933">
        <v>7.1999999999999995E-2</v>
      </c>
      <c r="J13" s="1933"/>
      <c r="K13" s="2051" t="s">
        <v>443</v>
      </c>
      <c r="L13" s="2052" t="s">
        <v>40</v>
      </c>
      <c r="M13" s="2053" t="s">
        <v>40</v>
      </c>
      <c r="N13" s="2053"/>
      <c r="O13" s="2171" t="s">
        <v>443</v>
      </c>
      <c r="P13" s="2172" t="s">
        <v>40</v>
      </c>
      <c r="Q13" s="2173" t="s">
        <v>40</v>
      </c>
      <c r="R13" s="2173"/>
      <c r="S13" s="2291" t="s">
        <v>443</v>
      </c>
      <c r="T13" s="2292" t="s">
        <v>40</v>
      </c>
      <c r="U13" s="2293" t="s">
        <v>40</v>
      </c>
      <c r="V13" s="2293"/>
    </row>
    <row r="14" spans="2:22">
      <c r="B14" s="5" t="s">
        <v>85</v>
      </c>
      <c r="C14" s="1811">
        <v>84220</v>
      </c>
      <c r="D14" s="1812">
        <v>83540</v>
      </c>
      <c r="E14" s="1813">
        <v>8.0000000000000002E-3</v>
      </c>
      <c r="F14" s="1813"/>
      <c r="G14" s="1931">
        <v>60650</v>
      </c>
      <c r="H14" s="1932">
        <v>59250</v>
      </c>
      <c r="I14" s="1933">
        <v>2.3E-2</v>
      </c>
      <c r="J14" s="1933"/>
      <c r="K14" s="2051">
        <v>37990</v>
      </c>
      <c r="L14" s="2052">
        <v>38040</v>
      </c>
      <c r="M14" s="2053">
        <v>-1E-3</v>
      </c>
      <c r="N14" s="2053"/>
      <c r="O14" s="2171">
        <v>28730</v>
      </c>
      <c r="P14" s="2172">
        <v>28450</v>
      </c>
      <c r="Q14" s="2173">
        <v>0.01</v>
      </c>
      <c r="R14" s="2173"/>
      <c r="S14" s="2291">
        <v>23650</v>
      </c>
      <c r="T14" s="2292">
        <v>23810</v>
      </c>
      <c r="U14" s="2293">
        <v>-7.0000000000000001E-3</v>
      </c>
      <c r="V14" s="2293"/>
    </row>
    <row r="15" spans="2:22">
      <c r="B15" s="5" t="s">
        <v>86</v>
      </c>
      <c r="C15" s="1811">
        <v>91340</v>
      </c>
      <c r="D15" s="1812">
        <v>108980</v>
      </c>
      <c r="E15" s="1813">
        <v>-0.193</v>
      </c>
      <c r="F15" s="1813"/>
      <c r="G15" s="1931">
        <v>62130</v>
      </c>
      <c r="H15" s="1932">
        <v>59330</v>
      </c>
      <c r="I15" s="1933">
        <v>4.4999999999999998E-2</v>
      </c>
      <c r="J15" s="1933"/>
      <c r="K15" s="2051">
        <v>37900</v>
      </c>
      <c r="L15" s="2052">
        <v>36490</v>
      </c>
      <c r="M15" s="2053">
        <v>3.6999999999999998E-2</v>
      </c>
      <c r="N15" s="2053"/>
      <c r="O15" s="2171">
        <v>28090</v>
      </c>
      <c r="P15" s="2172">
        <v>27470</v>
      </c>
      <c r="Q15" s="2173">
        <v>2.1999999999999999E-2</v>
      </c>
      <c r="R15" s="2173"/>
      <c r="S15" s="2291">
        <v>23490</v>
      </c>
      <c r="T15" s="2292">
        <v>23430</v>
      </c>
      <c r="U15" s="2293">
        <v>3.0000000000000001E-3</v>
      </c>
      <c r="V15" s="2293"/>
    </row>
    <row r="16" spans="2:22">
      <c r="B16" s="5"/>
    </row>
    <row r="17" spans="2:22" ht="13">
      <c r="B17" s="3" t="s">
        <v>87</v>
      </c>
      <c r="C17" s="1814"/>
      <c r="D17" s="1815"/>
      <c r="E17" s="1816"/>
      <c r="F17" s="1816"/>
      <c r="G17" s="1934"/>
      <c r="H17" s="1935"/>
      <c r="I17" s="1936"/>
      <c r="J17" s="1936"/>
      <c r="K17" s="2054"/>
      <c r="L17" s="2055"/>
      <c r="M17" s="2056"/>
      <c r="N17" s="2056"/>
      <c r="O17" s="2174"/>
      <c r="P17" s="2175"/>
      <c r="Q17" s="2176"/>
      <c r="R17" s="2176"/>
      <c r="S17" s="2294"/>
      <c r="T17" s="2295"/>
      <c r="U17" s="2296"/>
      <c r="V17" s="2296"/>
    </row>
    <row r="18" spans="2:22">
      <c r="B18" s="5" t="s">
        <v>88</v>
      </c>
      <c r="C18" s="1814">
        <v>84420</v>
      </c>
      <c r="D18" s="1815">
        <v>81660</v>
      </c>
      <c r="E18" s="1816">
        <v>3.3000000000000002E-2</v>
      </c>
      <c r="F18" s="1816"/>
      <c r="G18" s="1934">
        <v>59050</v>
      </c>
      <c r="H18" s="1935">
        <v>58280</v>
      </c>
      <c r="I18" s="1936">
        <v>1.2999999999999999E-2</v>
      </c>
      <c r="J18" s="1936"/>
      <c r="K18" s="2054">
        <v>38390</v>
      </c>
      <c r="L18" s="2055">
        <v>37680</v>
      </c>
      <c r="M18" s="2056">
        <v>1.9E-2</v>
      </c>
      <c r="N18" s="2056"/>
      <c r="O18" s="2174">
        <v>28510</v>
      </c>
      <c r="P18" s="2175">
        <v>27870</v>
      </c>
      <c r="Q18" s="2176">
        <v>2.1999999999999999E-2</v>
      </c>
      <c r="R18" s="2176"/>
      <c r="S18" s="2294">
        <v>25340</v>
      </c>
      <c r="T18" s="2295">
        <v>24040</v>
      </c>
      <c r="U18" s="2296">
        <v>5.0999999999999997E-2</v>
      </c>
      <c r="V18" s="2296"/>
    </row>
    <row r="19" spans="2:22">
      <c r="B19" s="5" t="s">
        <v>89</v>
      </c>
      <c r="C19" s="1814">
        <v>80700</v>
      </c>
      <c r="D19" s="1815" t="s">
        <v>40</v>
      </c>
      <c r="E19" s="1816" t="s">
        <v>40</v>
      </c>
      <c r="F19" s="1816"/>
      <c r="G19" s="1934">
        <v>60420</v>
      </c>
      <c r="H19" s="1935">
        <v>57240</v>
      </c>
      <c r="I19" s="1936">
        <v>5.2999999999999999E-2</v>
      </c>
      <c r="J19" s="1936"/>
      <c r="K19" s="2054">
        <v>36760</v>
      </c>
      <c r="L19" s="2055">
        <v>35260</v>
      </c>
      <c r="M19" s="2056">
        <v>4.1000000000000002E-2</v>
      </c>
      <c r="N19" s="2056"/>
      <c r="O19" s="2174">
        <v>25000</v>
      </c>
      <c r="P19" s="2175">
        <v>25100</v>
      </c>
      <c r="Q19" s="2176">
        <v>-4.0000000000000001E-3</v>
      </c>
      <c r="R19" s="2176"/>
      <c r="S19" s="2294">
        <v>20720</v>
      </c>
      <c r="T19" s="2295">
        <v>21190</v>
      </c>
      <c r="U19" s="2296">
        <v>-2.3E-2</v>
      </c>
      <c r="V19" s="2296"/>
    </row>
    <row r="20" spans="2:22">
      <c r="B20" s="5" t="s">
        <v>90</v>
      </c>
      <c r="C20" s="1814" t="s">
        <v>40</v>
      </c>
      <c r="D20" s="1815" t="s">
        <v>40</v>
      </c>
      <c r="E20" s="1816" t="s">
        <v>40</v>
      </c>
      <c r="F20" s="1816"/>
      <c r="G20" s="1934">
        <v>56640</v>
      </c>
      <c r="H20" s="1935">
        <v>58470</v>
      </c>
      <c r="I20" s="1936">
        <v>-3.2000000000000001E-2</v>
      </c>
      <c r="J20" s="1936"/>
      <c r="K20" s="2054">
        <v>39660</v>
      </c>
      <c r="L20" s="2055">
        <v>37720</v>
      </c>
      <c r="M20" s="2056">
        <v>4.9000000000000002E-2</v>
      </c>
      <c r="N20" s="2056"/>
      <c r="O20" s="2174">
        <v>28760</v>
      </c>
      <c r="P20" s="2175">
        <v>26910</v>
      </c>
      <c r="Q20" s="2176">
        <v>6.5000000000000002E-2</v>
      </c>
      <c r="R20" s="2176"/>
      <c r="S20" s="2294">
        <v>21420</v>
      </c>
      <c r="T20" s="2295">
        <v>21870</v>
      </c>
      <c r="U20" s="2296">
        <v>-2.1000000000000001E-2</v>
      </c>
      <c r="V20" s="2296"/>
    </row>
    <row r="21" spans="2:22">
      <c r="B21" s="5" t="s">
        <v>91</v>
      </c>
      <c r="C21" s="1814">
        <v>92990</v>
      </c>
      <c r="D21" s="1815" t="s">
        <v>40</v>
      </c>
      <c r="E21" s="1816" t="s">
        <v>40</v>
      </c>
      <c r="F21" s="1816"/>
      <c r="G21" s="1934">
        <v>60780</v>
      </c>
      <c r="H21" s="1935">
        <v>58430</v>
      </c>
      <c r="I21" s="1936">
        <v>3.9E-2</v>
      </c>
      <c r="J21" s="1936"/>
      <c r="K21" s="2054">
        <v>38310</v>
      </c>
      <c r="L21" s="2055">
        <v>37860</v>
      </c>
      <c r="M21" s="2056">
        <v>1.2E-2</v>
      </c>
      <c r="N21" s="2056"/>
      <c r="O21" s="2174">
        <v>26220</v>
      </c>
      <c r="P21" s="2175">
        <v>25990</v>
      </c>
      <c r="Q21" s="2176">
        <v>8.9999999999999993E-3</v>
      </c>
      <c r="R21" s="2176"/>
      <c r="S21" s="2294">
        <v>21060</v>
      </c>
      <c r="T21" s="2295">
        <v>21290</v>
      </c>
      <c r="U21" s="2296">
        <v>-1.0999999999999999E-2</v>
      </c>
      <c r="V21" s="2296"/>
    </row>
    <row r="22" spans="2:22">
      <c r="B22" s="5" t="s">
        <v>92</v>
      </c>
      <c r="C22" s="1814">
        <v>100350</v>
      </c>
      <c r="D22" s="1815" t="s">
        <v>40</v>
      </c>
      <c r="E22" s="1816" t="s">
        <v>40</v>
      </c>
      <c r="F22" s="1816"/>
      <c r="G22" s="1934">
        <v>52960</v>
      </c>
      <c r="H22" s="1935">
        <v>50850</v>
      </c>
      <c r="I22" s="1936">
        <v>0.04</v>
      </c>
      <c r="J22" s="1936"/>
      <c r="K22" s="2054">
        <v>38110</v>
      </c>
      <c r="L22" s="2055">
        <v>36970</v>
      </c>
      <c r="M22" s="2056">
        <v>0.03</v>
      </c>
      <c r="N22" s="2056"/>
      <c r="O22" s="2174">
        <v>26690</v>
      </c>
      <c r="P22" s="2175">
        <v>25630</v>
      </c>
      <c r="Q22" s="2176">
        <v>0.04</v>
      </c>
      <c r="R22" s="2176"/>
      <c r="S22" s="2294">
        <v>23090</v>
      </c>
      <c r="T22" s="2295">
        <v>23740</v>
      </c>
      <c r="U22" s="2296">
        <v>-2.8000000000000001E-2</v>
      </c>
      <c r="V22" s="2296"/>
    </row>
    <row r="23" spans="2:22">
      <c r="B23" s="5" t="s">
        <v>93</v>
      </c>
      <c r="C23" s="1814">
        <v>78800</v>
      </c>
      <c r="D23" s="1815">
        <v>73020</v>
      </c>
      <c r="E23" s="1816">
        <v>7.2999999999999995E-2</v>
      </c>
      <c r="F23" s="1816"/>
      <c r="G23" s="1934">
        <v>60350</v>
      </c>
      <c r="H23" s="1935">
        <v>59800</v>
      </c>
      <c r="I23" s="1936">
        <v>8.9999999999999993E-3</v>
      </c>
      <c r="J23" s="1936"/>
      <c r="K23" s="2054">
        <v>39970</v>
      </c>
      <c r="L23" s="2055">
        <v>36890</v>
      </c>
      <c r="M23" s="2056">
        <v>7.6999999999999999E-2</v>
      </c>
      <c r="N23" s="2056"/>
      <c r="O23" s="2174">
        <v>26170</v>
      </c>
      <c r="P23" s="2175">
        <v>25110</v>
      </c>
      <c r="Q23" s="2176">
        <v>4.1000000000000002E-2</v>
      </c>
      <c r="R23" s="2176"/>
      <c r="S23" s="2294">
        <v>20660</v>
      </c>
      <c r="T23" s="2295">
        <v>20910</v>
      </c>
      <c r="U23" s="2296">
        <v>-1.2E-2</v>
      </c>
      <c r="V23" s="2296"/>
    </row>
    <row r="24" spans="2:22">
      <c r="B24" s="5" t="s">
        <v>94</v>
      </c>
      <c r="C24" s="1814">
        <v>91270</v>
      </c>
      <c r="D24" s="1815">
        <v>78010</v>
      </c>
      <c r="E24" s="1816">
        <v>0.14499999999999999</v>
      </c>
      <c r="F24" s="1816"/>
      <c r="G24" s="1934">
        <v>56580</v>
      </c>
      <c r="H24" s="1935">
        <v>56390</v>
      </c>
      <c r="I24" s="1936">
        <v>3.0000000000000001E-3</v>
      </c>
      <c r="J24" s="1936"/>
      <c r="K24" s="2054">
        <v>37760</v>
      </c>
      <c r="L24" s="2055">
        <v>36960</v>
      </c>
      <c r="M24" s="2056">
        <v>2.1000000000000001E-2</v>
      </c>
      <c r="N24" s="2056"/>
      <c r="O24" s="2174" t="s">
        <v>40</v>
      </c>
      <c r="P24" s="2175">
        <v>26240</v>
      </c>
      <c r="Q24" s="2176" t="s">
        <v>40</v>
      </c>
      <c r="R24" s="2176"/>
      <c r="S24" s="2294" t="s">
        <v>443</v>
      </c>
      <c r="T24" s="2295" t="s">
        <v>40</v>
      </c>
      <c r="U24" s="2296" t="s">
        <v>40</v>
      </c>
      <c r="V24" s="2296"/>
    </row>
    <row r="25" spans="2:22">
      <c r="B25" s="5"/>
    </row>
    <row r="26" spans="2:22" ht="13">
      <c r="B26" s="3" t="s">
        <v>95</v>
      </c>
      <c r="C26" s="1817"/>
      <c r="D26" s="1818"/>
      <c r="E26" s="1819"/>
      <c r="F26" s="1819"/>
      <c r="G26" s="1937"/>
      <c r="H26" s="1938"/>
      <c r="I26" s="1939"/>
      <c r="J26" s="1939"/>
      <c r="K26" s="2057"/>
      <c r="L26" s="2058"/>
      <c r="M26" s="2059"/>
      <c r="N26" s="2059"/>
      <c r="O26" s="2177"/>
      <c r="P26" s="2178"/>
      <c r="Q26" s="2179"/>
      <c r="R26" s="2179"/>
      <c r="S26" s="2297"/>
      <c r="T26" s="2298"/>
      <c r="U26" s="2299"/>
      <c r="V26" s="2299"/>
    </row>
    <row r="27" spans="2:22" ht="14.5">
      <c r="B27" s="2806" t="s">
        <v>711</v>
      </c>
      <c r="C27" s="1817">
        <v>95640</v>
      </c>
      <c r="D27" s="1818">
        <v>87650</v>
      </c>
      <c r="E27" s="1819">
        <v>8.4000000000000005E-2</v>
      </c>
      <c r="F27" s="1819"/>
      <c r="G27" s="1937">
        <v>59800</v>
      </c>
      <c r="H27" s="1938">
        <v>59400</v>
      </c>
      <c r="I27" s="1939">
        <v>7.0000000000000001E-3</v>
      </c>
      <c r="J27" s="1939"/>
      <c r="K27" s="2057">
        <v>33720</v>
      </c>
      <c r="L27" s="2058">
        <v>33600</v>
      </c>
      <c r="M27" s="2059">
        <v>4.0000000000000001E-3</v>
      </c>
      <c r="N27" s="2059"/>
      <c r="O27" s="2177">
        <v>27300</v>
      </c>
      <c r="P27" s="2178">
        <v>27150</v>
      </c>
      <c r="Q27" s="2179">
        <v>5.0000000000000001E-3</v>
      </c>
      <c r="R27" s="2179"/>
      <c r="S27" s="2297">
        <v>21890</v>
      </c>
      <c r="T27" s="2298">
        <v>21750</v>
      </c>
      <c r="U27" s="2299">
        <v>6.0000000000000001E-3</v>
      </c>
      <c r="V27" s="2299"/>
    </row>
    <row r="28" spans="2:22">
      <c r="B28" s="5"/>
    </row>
    <row r="29" spans="2:22" ht="13">
      <c r="B29" s="3" t="s">
        <v>96</v>
      </c>
      <c r="C29" s="1820"/>
      <c r="D29" s="1821"/>
      <c r="E29" s="1822"/>
      <c r="F29" s="1822"/>
      <c r="G29" s="1940"/>
      <c r="H29" s="1941"/>
      <c r="I29" s="1942"/>
      <c r="J29" s="1942"/>
      <c r="K29" s="2060"/>
      <c r="L29" s="2061"/>
      <c r="M29" s="2062"/>
      <c r="N29" s="2062"/>
      <c r="O29" s="2180"/>
      <c r="P29" s="2181"/>
      <c r="Q29" s="2182"/>
      <c r="R29" s="2182"/>
      <c r="S29" s="2300"/>
      <c r="T29" s="2301"/>
      <c r="U29" s="2302"/>
      <c r="V29" s="2302"/>
    </row>
    <row r="30" spans="2:22">
      <c r="B30" s="5" t="s">
        <v>97</v>
      </c>
      <c r="C30" s="1820">
        <v>87100</v>
      </c>
      <c r="D30" s="1821" t="s">
        <v>40</v>
      </c>
      <c r="E30" s="1822" t="s">
        <v>40</v>
      </c>
      <c r="F30" s="1822"/>
      <c r="G30" s="1940">
        <v>53970</v>
      </c>
      <c r="H30" s="1941">
        <v>51650</v>
      </c>
      <c r="I30" s="1942">
        <v>4.2999999999999997E-2</v>
      </c>
      <c r="J30" s="1942"/>
      <c r="K30" s="2060">
        <v>33500</v>
      </c>
      <c r="L30" s="2061">
        <v>32800</v>
      </c>
      <c r="M30" s="2062">
        <v>2.1000000000000001E-2</v>
      </c>
      <c r="N30" s="2062"/>
      <c r="O30" s="2180">
        <v>23750</v>
      </c>
      <c r="P30" s="2181">
        <v>23380</v>
      </c>
      <c r="Q30" s="2182">
        <v>1.6E-2</v>
      </c>
      <c r="R30" s="2182"/>
      <c r="S30" s="2300">
        <v>18950</v>
      </c>
      <c r="T30" s="2301">
        <v>20610</v>
      </c>
      <c r="U30" s="2302">
        <v>-8.7999999999999995E-2</v>
      </c>
      <c r="V30" s="2302"/>
    </row>
    <row r="31" spans="2:22">
      <c r="B31" s="5" t="s">
        <v>98</v>
      </c>
      <c r="C31" s="1820">
        <v>96960</v>
      </c>
      <c r="D31" s="1821">
        <v>77550</v>
      </c>
      <c r="E31" s="1822">
        <v>0.2</v>
      </c>
      <c r="F31" s="1822"/>
      <c r="G31" s="1940">
        <v>57290</v>
      </c>
      <c r="H31" s="1941">
        <v>55980</v>
      </c>
      <c r="I31" s="1942">
        <v>2.3E-2</v>
      </c>
      <c r="J31" s="1942"/>
      <c r="K31" s="2060">
        <v>36830</v>
      </c>
      <c r="L31" s="2061">
        <v>36030</v>
      </c>
      <c r="M31" s="2062">
        <v>2.1999999999999999E-2</v>
      </c>
      <c r="N31" s="2062"/>
      <c r="O31" s="2180">
        <v>26220</v>
      </c>
      <c r="P31" s="2181">
        <v>26110</v>
      </c>
      <c r="Q31" s="2182">
        <v>4.0000000000000001E-3</v>
      </c>
      <c r="R31" s="2182"/>
      <c r="S31" s="2300" t="s">
        <v>40</v>
      </c>
      <c r="T31" s="2301" t="s">
        <v>40</v>
      </c>
      <c r="U31" s="2302" t="s">
        <v>40</v>
      </c>
      <c r="V31" s="2302"/>
    </row>
    <row r="32" spans="2:22">
      <c r="B32" s="5"/>
    </row>
    <row r="33" spans="2:22" ht="13">
      <c r="B33" s="3" t="s">
        <v>99</v>
      </c>
      <c r="C33" s="1823"/>
      <c r="D33" s="1824"/>
      <c r="E33" s="1825"/>
      <c r="F33" s="1825"/>
      <c r="G33" s="1943"/>
      <c r="H33" s="1944"/>
      <c r="I33" s="1945"/>
      <c r="J33" s="1945"/>
      <c r="K33" s="2063"/>
      <c r="L33" s="2064"/>
      <c r="M33" s="2065"/>
      <c r="N33" s="2065"/>
      <c r="O33" s="2183"/>
      <c r="P33" s="2184"/>
      <c r="Q33" s="2185"/>
      <c r="R33" s="2185"/>
      <c r="S33" s="2303"/>
      <c r="T33" s="2304"/>
      <c r="U33" s="2305"/>
      <c r="V33" s="2305"/>
    </row>
    <row r="34" spans="2:22">
      <c r="B34" s="5" t="s">
        <v>100</v>
      </c>
      <c r="C34" s="1823" t="s">
        <v>40</v>
      </c>
      <c r="D34" s="1824" t="s">
        <v>443</v>
      </c>
      <c r="E34" s="1825" t="s">
        <v>40</v>
      </c>
      <c r="F34" s="1825"/>
      <c r="G34" s="1943">
        <v>91910</v>
      </c>
      <c r="H34" s="1944">
        <v>80120</v>
      </c>
      <c r="I34" s="1945">
        <v>0.128</v>
      </c>
      <c r="J34" s="1945"/>
      <c r="K34" s="2063">
        <v>42140</v>
      </c>
      <c r="L34" s="2064">
        <v>42620</v>
      </c>
      <c r="M34" s="2065">
        <v>-1.0999999999999999E-2</v>
      </c>
      <c r="N34" s="2065"/>
      <c r="O34" s="2183">
        <v>30140</v>
      </c>
      <c r="P34" s="2184">
        <v>29580</v>
      </c>
      <c r="Q34" s="2185">
        <v>1.9E-2</v>
      </c>
      <c r="R34" s="2185"/>
      <c r="S34" s="2303">
        <v>22690</v>
      </c>
      <c r="T34" s="2304">
        <v>23740</v>
      </c>
      <c r="U34" s="2305">
        <v>-4.5999999999999999E-2</v>
      </c>
      <c r="V34" s="2305"/>
    </row>
    <row r="35" spans="2:22">
      <c r="B35" s="5" t="s">
        <v>101</v>
      </c>
      <c r="C35" s="1823">
        <v>111170</v>
      </c>
      <c r="D35" s="1824">
        <v>101240</v>
      </c>
      <c r="E35" s="1825">
        <v>8.8999999999999996E-2</v>
      </c>
      <c r="F35" s="1825"/>
      <c r="G35" s="1943">
        <v>58850</v>
      </c>
      <c r="H35" s="1944">
        <v>60010</v>
      </c>
      <c r="I35" s="1945">
        <v>-0.02</v>
      </c>
      <c r="J35" s="1945"/>
      <c r="K35" s="2063">
        <v>39630</v>
      </c>
      <c r="L35" s="2064">
        <v>41850</v>
      </c>
      <c r="M35" s="2065">
        <v>-5.6000000000000001E-2</v>
      </c>
      <c r="N35" s="2065"/>
      <c r="O35" s="2183">
        <v>28330</v>
      </c>
      <c r="P35" s="2184">
        <v>30450</v>
      </c>
      <c r="Q35" s="2185">
        <v>-7.4999999999999997E-2</v>
      </c>
      <c r="R35" s="2185"/>
      <c r="S35" s="2303" t="s">
        <v>40</v>
      </c>
      <c r="T35" s="2304">
        <v>24160</v>
      </c>
      <c r="U35" s="2305" t="s">
        <v>40</v>
      </c>
      <c r="V35" s="2305"/>
    </row>
    <row r="36" spans="2:22">
      <c r="B36" s="5"/>
    </row>
    <row r="37" spans="2:22" ht="13">
      <c r="B37" s="3" t="s">
        <v>102</v>
      </c>
      <c r="C37" s="1826"/>
      <c r="D37" s="1827"/>
      <c r="E37" s="1828"/>
      <c r="F37" s="1828"/>
      <c r="G37" s="1946"/>
      <c r="H37" s="1947"/>
      <c r="I37" s="1948"/>
      <c r="J37" s="1948"/>
      <c r="K37" s="2066"/>
      <c r="L37" s="2067"/>
      <c r="M37" s="2068"/>
      <c r="N37" s="2068"/>
      <c r="O37" s="2186"/>
      <c r="P37" s="2187"/>
      <c r="Q37" s="2188"/>
      <c r="R37" s="2188"/>
      <c r="S37" s="2306"/>
      <c r="T37" s="2307"/>
      <c r="U37" s="2308"/>
      <c r="V37" s="2308"/>
    </row>
    <row r="38" spans="2:22">
      <c r="B38" s="5" t="s">
        <v>102</v>
      </c>
      <c r="C38" s="1826" t="s">
        <v>40</v>
      </c>
      <c r="D38" s="1827" t="s">
        <v>40</v>
      </c>
      <c r="E38" s="1828" t="s">
        <v>40</v>
      </c>
      <c r="F38" s="1828"/>
      <c r="G38" s="1946">
        <v>57290</v>
      </c>
      <c r="H38" s="1947">
        <v>54640</v>
      </c>
      <c r="I38" s="1948">
        <v>4.5999999999999999E-2</v>
      </c>
      <c r="J38" s="1948"/>
      <c r="K38" s="2066">
        <v>33390</v>
      </c>
      <c r="L38" s="2067">
        <v>32740</v>
      </c>
      <c r="M38" s="2068">
        <v>0.02</v>
      </c>
      <c r="N38" s="2068"/>
      <c r="O38" s="2186">
        <v>24800</v>
      </c>
      <c r="P38" s="2187">
        <v>24740</v>
      </c>
      <c r="Q38" s="2188">
        <v>2E-3</v>
      </c>
      <c r="R38" s="2188"/>
      <c r="S38" s="2306">
        <v>20150</v>
      </c>
      <c r="T38" s="2307">
        <v>20120</v>
      </c>
      <c r="U38" s="2308">
        <v>1E-3</v>
      </c>
      <c r="V38" s="2308"/>
    </row>
    <row r="39" spans="2:22">
      <c r="B39" s="5"/>
    </row>
    <row r="40" spans="2:22" ht="13">
      <c r="B40" s="3" t="s">
        <v>103</v>
      </c>
      <c r="C40" s="1829"/>
      <c r="D40" s="1830"/>
      <c r="E40" s="1831"/>
      <c r="F40" s="1831"/>
      <c r="G40" s="1949"/>
      <c r="H40" s="1950"/>
      <c r="I40" s="1951"/>
      <c r="J40" s="1951"/>
      <c r="K40" s="2069"/>
      <c r="L40" s="2070"/>
      <c r="M40" s="2071"/>
      <c r="N40" s="2071"/>
      <c r="O40" s="2189"/>
      <c r="P40" s="2190"/>
      <c r="Q40" s="2191"/>
      <c r="R40" s="2191"/>
      <c r="S40" s="2309"/>
      <c r="T40" s="2310"/>
      <c r="U40" s="2311"/>
      <c r="V40" s="2311"/>
    </row>
    <row r="41" spans="2:22">
      <c r="B41" s="5" t="s">
        <v>104</v>
      </c>
      <c r="C41" s="1829">
        <v>87420</v>
      </c>
      <c r="D41" s="1830">
        <v>83060</v>
      </c>
      <c r="E41" s="1831">
        <v>0.05</v>
      </c>
      <c r="F41" s="1831"/>
      <c r="G41" s="1949">
        <v>57280</v>
      </c>
      <c r="H41" s="1950">
        <v>56430</v>
      </c>
      <c r="I41" s="1951">
        <v>1.4999999999999999E-2</v>
      </c>
      <c r="J41" s="1951"/>
      <c r="K41" s="2069">
        <v>36600</v>
      </c>
      <c r="L41" s="2070">
        <v>35910</v>
      </c>
      <c r="M41" s="2071">
        <v>1.9E-2</v>
      </c>
      <c r="N41" s="2071"/>
      <c r="O41" s="2189">
        <v>28860</v>
      </c>
      <c r="P41" s="2190">
        <v>28030</v>
      </c>
      <c r="Q41" s="2191">
        <v>2.9000000000000001E-2</v>
      </c>
      <c r="R41" s="2191"/>
      <c r="S41" s="2309">
        <v>25730</v>
      </c>
      <c r="T41" s="2310">
        <v>25230</v>
      </c>
      <c r="U41" s="2311">
        <v>0.02</v>
      </c>
      <c r="V41" s="2311"/>
    </row>
    <row r="42" spans="2:22">
      <c r="B42" s="5" t="s">
        <v>105</v>
      </c>
      <c r="C42" s="1829" t="s">
        <v>40</v>
      </c>
      <c r="D42" s="1830" t="s">
        <v>40</v>
      </c>
      <c r="E42" s="1831" t="s">
        <v>40</v>
      </c>
      <c r="F42" s="1831"/>
      <c r="G42" s="1949">
        <v>58290</v>
      </c>
      <c r="H42" s="1950">
        <v>57620</v>
      </c>
      <c r="I42" s="1951">
        <v>1.0999999999999999E-2</v>
      </c>
      <c r="J42" s="1951"/>
      <c r="K42" s="2069">
        <v>36830</v>
      </c>
      <c r="L42" s="2070">
        <v>36150</v>
      </c>
      <c r="M42" s="2071">
        <v>1.7999999999999999E-2</v>
      </c>
      <c r="N42" s="2071"/>
      <c r="O42" s="2189">
        <v>26720</v>
      </c>
      <c r="P42" s="2190">
        <v>26760</v>
      </c>
      <c r="Q42" s="2191">
        <v>-1E-3</v>
      </c>
      <c r="R42" s="2191"/>
      <c r="S42" s="2309">
        <v>21720</v>
      </c>
      <c r="T42" s="2310">
        <v>21400</v>
      </c>
      <c r="U42" s="2311">
        <v>1.4E-2</v>
      </c>
      <c r="V42" s="2311"/>
    </row>
    <row r="43" spans="2:22">
      <c r="B43" s="5" t="s">
        <v>106</v>
      </c>
      <c r="C43" s="1829" t="s">
        <v>40</v>
      </c>
      <c r="D43" s="1830" t="s">
        <v>443</v>
      </c>
      <c r="E43" s="1831" t="s">
        <v>40</v>
      </c>
      <c r="F43" s="1831"/>
      <c r="G43" s="1949" t="s">
        <v>40</v>
      </c>
      <c r="H43" s="1950" t="s">
        <v>40</v>
      </c>
      <c r="I43" s="1951" t="s">
        <v>40</v>
      </c>
      <c r="J43" s="1951"/>
      <c r="K43" s="2069">
        <v>40500</v>
      </c>
      <c r="L43" s="2070">
        <v>38600</v>
      </c>
      <c r="M43" s="2071">
        <v>4.7E-2</v>
      </c>
      <c r="N43" s="2071"/>
      <c r="O43" s="2189">
        <v>31900</v>
      </c>
      <c r="P43" s="2190">
        <v>29180</v>
      </c>
      <c r="Q43" s="2191">
        <v>8.5000000000000006E-2</v>
      </c>
      <c r="R43" s="2191"/>
      <c r="S43" s="2309" t="s">
        <v>40</v>
      </c>
      <c r="T43" s="2310" t="s">
        <v>40</v>
      </c>
      <c r="U43" s="2311" t="s">
        <v>40</v>
      </c>
      <c r="V43" s="2311"/>
    </row>
    <row r="44" spans="2:22">
      <c r="B44" s="5"/>
    </row>
    <row r="45" spans="2:22" ht="13">
      <c r="B45" s="3" t="s">
        <v>107</v>
      </c>
      <c r="C45" s="1832"/>
      <c r="D45" s="1833"/>
      <c r="E45" s="1834"/>
      <c r="F45" s="1834"/>
      <c r="G45" s="1952"/>
      <c r="H45" s="1953"/>
      <c r="I45" s="1954"/>
      <c r="J45" s="1954"/>
      <c r="K45" s="2072"/>
      <c r="L45" s="2073"/>
      <c r="M45" s="2074"/>
      <c r="N45" s="2074"/>
      <c r="O45" s="2192"/>
      <c r="P45" s="2193"/>
      <c r="Q45" s="2194"/>
      <c r="R45" s="2194"/>
      <c r="S45" s="2312"/>
      <c r="T45" s="2313"/>
      <c r="U45" s="2314"/>
      <c r="V45" s="2314"/>
    </row>
    <row r="46" spans="2:22">
      <c r="B46" s="5" t="s">
        <v>107</v>
      </c>
      <c r="C46" s="1832">
        <v>111010</v>
      </c>
      <c r="D46" s="1833">
        <v>107270</v>
      </c>
      <c r="E46" s="1834">
        <v>3.4000000000000002E-2</v>
      </c>
      <c r="F46" s="1834"/>
      <c r="G46" s="1952">
        <v>66870</v>
      </c>
      <c r="H46" s="1953">
        <v>65750</v>
      </c>
      <c r="I46" s="1954">
        <v>1.7000000000000001E-2</v>
      </c>
      <c r="J46" s="1954"/>
      <c r="K46" s="2072">
        <v>37910</v>
      </c>
      <c r="L46" s="2073">
        <v>37760</v>
      </c>
      <c r="M46" s="2074">
        <v>4.0000000000000001E-3</v>
      </c>
      <c r="N46" s="2074"/>
      <c r="O46" s="2192">
        <v>28440</v>
      </c>
      <c r="P46" s="2193">
        <v>28640</v>
      </c>
      <c r="Q46" s="2194">
        <v>-7.0000000000000001E-3</v>
      </c>
      <c r="R46" s="2194"/>
      <c r="S46" s="2312">
        <v>23420</v>
      </c>
      <c r="T46" s="2313">
        <v>23170</v>
      </c>
      <c r="U46" s="2314">
        <v>1.0999999999999999E-2</v>
      </c>
      <c r="V46" s="2314"/>
    </row>
    <row r="47" spans="2:22">
      <c r="B47" s="5"/>
    </row>
    <row r="48" spans="2:22" ht="13">
      <c r="B48" s="3" t="s">
        <v>108</v>
      </c>
      <c r="C48" s="1835"/>
      <c r="D48" s="1836"/>
      <c r="E48" s="1837"/>
      <c r="F48" s="1837"/>
      <c r="G48" s="1955"/>
      <c r="H48" s="1956"/>
      <c r="I48" s="1957"/>
      <c r="J48" s="1957"/>
      <c r="K48" s="2075"/>
      <c r="L48" s="2076"/>
      <c r="M48" s="2077"/>
      <c r="N48" s="2077"/>
      <c r="O48" s="2195"/>
      <c r="P48" s="2196"/>
      <c r="Q48" s="2197"/>
      <c r="R48" s="2197"/>
      <c r="S48" s="2315"/>
      <c r="T48" s="2316"/>
      <c r="U48" s="2317"/>
      <c r="V48" s="2317"/>
    </row>
    <row r="49" spans="2:22">
      <c r="B49" s="5" t="s">
        <v>109</v>
      </c>
      <c r="C49" s="1835">
        <v>87040</v>
      </c>
      <c r="D49" s="1836">
        <v>85910</v>
      </c>
      <c r="E49" s="1837">
        <v>1.2999999999999999E-2</v>
      </c>
      <c r="F49" s="1837"/>
      <c r="G49" s="1955">
        <v>59020</v>
      </c>
      <c r="H49" s="1956">
        <v>58320</v>
      </c>
      <c r="I49" s="1957">
        <v>1.2E-2</v>
      </c>
      <c r="J49" s="1957"/>
      <c r="K49" s="2075">
        <v>37360</v>
      </c>
      <c r="L49" s="2076">
        <v>36730</v>
      </c>
      <c r="M49" s="2077">
        <v>1.7000000000000001E-2</v>
      </c>
      <c r="N49" s="2077"/>
      <c r="O49" s="2195">
        <v>27240</v>
      </c>
      <c r="P49" s="2196">
        <v>27470</v>
      </c>
      <c r="Q49" s="2197">
        <v>-8.9999999999999993E-3</v>
      </c>
      <c r="R49" s="2197"/>
      <c r="S49" s="2315">
        <v>23810</v>
      </c>
      <c r="T49" s="2316" t="s">
        <v>40</v>
      </c>
      <c r="U49" s="2317" t="s">
        <v>40</v>
      </c>
      <c r="V49" s="2317"/>
    </row>
    <row r="50" spans="2:22">
      <c r="B50" s="5"/>
    </row>
    <row r="51" spans="2:22" ht="15">
      <c r="B51" s="3" t="s">
        <v>710</v>
      </c>
      <c r="C51" s="1838"/>
      <c r="D51" s="1839"/>
      <c r="E51" s="1840"/>
      <c r="F51" s="1840"/>
      <c r="G51" s="1958"/>
      <c r="H51" s="1959"/>
      <c r="I51" s="1960"/>
      <c r="J51" s="1960"/>
      <c r="K51" s="2078"/>
      <c r="L51" s="2079"/>
      <c r="M51" s="2080"/>
      <c r="N51" s="2080"/>
      <c r="O51" s="2198"/>
      <c r="P51" s="2199"/>
      <c r="Q51" s="2200"/>
      <c r="R51" s="2200"/>
      <c r="S51" s="2318"/>
      <c r="T51" s="2319"/>
      <c r="U51" s="2320"/>
      <c r="V51" s="2320"/>
    </row>
    <row r="52" spans="2:22">
      <c r="B52" s="5" t="s">
        <v>111</v>
      </c>
      <c r="C52" s="1838">
        <v>90530</v>
      </c>
      <c r="D52" s="1839">
        <v>85510</v>
      </c>
      <c r="E52" s="1840">
        <v>5.5E-2</v>
      </c>
      <c r="F52" s="1840"/>
      <c r="G52" s="1958">
        <v>62990</v>
      </c>
      <c r="H52" s="1959">
        <v>63010</v>
      </c>
      <c r="I52" s="1960">
        <v>0</v>
      </c>
      <c r="J52" s="1960"/>
      <c r="K52" s="2078">
        <v>39000</v>
      </c>
      <c r="L52" s="2079">
        <v>37690</v>
      </c>
      <c r="M52" s="2080">
        <v>3.4000000000000002E-2</v>
      </c>
      <c r="N52" s="2080"/>
      <c r="O52" s="2198">
        <v>29220</v>
      </c>
      <c r="P52" s="2199">
        <v>27850</v>
      </c>
      <c r="Q52" s="2200">
        <v>4.7E-2</v>
      </c>
      <c r="R52" s="2200"/>
      <c r="S52" s="2318">
        <v>23920</v>
      </c>
      <c r="T52" s="2319">
        <v>21540</v>
      </c>
      <c r="U52" s="2320">
        <v>0.1</v>
      </c>
      <c r="V52" s="2320"/>
    </row>
    <row r="53" spans="2:22">
      <c r="B53" s="5" t="s">
        <v>112</v>
      </c>
      <c r="C53" s="1838">
        <v>109440</v>
      </c>
      <c r="D53" s="1839" t="s">
        <v>40</v>
      </c>
      <c r="E53" s="1840" t="s">
        <v>40</v>
      </c>
      <c r="F53" s="1840"/>
      <c r="G53" s="1958">
        <v>51840</v>
      </c>
      <c r="H53" s="1959">
        <v>49470</v>
      </c>
      <c r="I53" s="1960">
        <v>4.5999999999999999E-2</v>
      </c>
      <c r="J53" s="1960"/>
      <c r="K53" s="2078">
        <v>33480</v>
      </c>
      <c r="L53" s="2079">
        <v>32830</v>
      </c>
      <c r="M53" s="2080">
        <v>1.9E-2</v>
      </c>
      <c r="N53" s="2080"/>
      <c r="O53" s="2198">
        <v>23380</v>
      </c>
      <c r="P53" s="2199">
        <v>22850</v>
      </c>
      <c r="Q53" s="2200">
        <v>2.3E-2</v>
      </c>
      <c r="R53" s="2200"/>
      <c r="S53" s="2318">
        <v>19130</v>
      </c>
      <c r="T53" s="2319">
        <v>18080</v>
      </c>
      <c r="U53" s="2320">
        <v>5.5E-2</v>
      </c>
      <c r="V53" s="2320"/>
    </row>
    <row r="54" spans="2:22">
      <c r="B54" s="5" t="s">
        <v>786</v>
      </c>
      <c r="C54" s="1838" t="s">
        <v>40</v>
      </c>
      <c r="D54" s="1839" t="s">
        <v>443</v>
      </c>
      <c r="E54" s="1840" t="s">
        <v>40</v>
      </c>
      <c r="F54" s="1840"/>
      <c r="G54" s="1958">
        <v>61720</v>
      </c>
      <c r="H54" s="1959" t="s">
        <v>40</v>
      </c>
      <c r="I54" s="1960" t="s">
        <v>40</v>
      </c>
      <c r="J54" s="1960"/>
      <c r="K54" s="2078">
        <v>36560</v>
      </c>
      <c r="L54" s="2079">
        <v>35590</v>
      </c>
      <c r="M54" s="2080">
        <v>2.7E-2</v>
      </c>
      <c r="N54" s="2080"/>
      <c r="O54" s="2198">
        <v>28100</v>
      </c>
      <c r="P54" s="2199">
        <v>26940</v>
      </c>
      <c r="Q54" s="2200">
        <v>4.1000000000000002E-2</v>
      </c>
      <c r="R54" s="2200"/>
      <c r="S54" s="2318">
        <v>19510</v>
      </c>
      <c r="T54" s="2319">
        <v>20990</v>
      </c>
      <c r="U54" s="2320">
        <v>-7.5999999999999998E-2</v>
      </c>
      <c r="V54" s="2320"/>
    </row>
    <row r="55" spans="2:22">
      <c r="B55" s="5" t="s">
        <v>113</v>
      </c>
      <c r="C55" s="1838">
        <v>105710</v>
      </c>
      <c r="D55" s="1839">
        <v>96600</v>
      </c>
      <c r="E55" s="1840">
        <v>8.5999999999999993E-2</v>
      </c>
      <c r="F55" s="1840"/>
      <c r="G55" s="1958">
        <v>57330</v>
      </c>
      <c r="H55" s="1959">
        <v>55700</v>
      </c>
      <c r="I55" s="1960">
        <v>2.8000000000000001E-2</v>
      </c>
      <c r="J55" s="1960"/>
      <c r="K55" s="2078">
        <v>36390</v>
      </c>
      <c r="L55" s="2079">
        <v>34130</v>
      </c>
      <c r="M55" s="2080">
        <v>6.2E-2</v>
      </c>
      <c r="N55" s="2080"/>
      <c r="O55" s="2198">
        <v>22290</v>
      </c>
      <c r="P55" s="2199">
        <v>22180</v>
      </c>
      <c r="Q55" s="2200">
        <v>5.0000000000000001E-3</v>
      </c>
      <c r="R55" s="2200"/>
      <c r="S55" s="2318" t="s">
        <v>443</v>
      </c>
      <c r="T55" s="2319" t="s">
        <v>443</v>
      </c>
      <c r="U55" s="2320" t="s">
        <v>443</v>
      </c>
      <c r="V55" s="2320"/>
    </row>
    <row r="56" spans="2:22">
      <c r="B56" s="5" t="s">
        <v>114</v>
      </c>
      <c r="C56" s="1838" t="s">
        <v>443</v>
      </c>
      <c r="D56" s="1839" t="s">
        <v>443</v>
      </c>
      <c r="E56" s="1840" t="s">
        <v>443</v>
      </c>
      <c r="F56" s="1840"/>
      <c r="G56" s="1958" t="s">
        <v>443</v>
      </c>
      <c r="H56" s="1959" t="s">
        <v>443</v>
      </c>
      <c r="I56" s="1960" t="s">
        <v>443</v>
      </c>
      <c r="J56" s="1960"/>
      <c r="K56" s="2078" t="s">
        <v>443</v>
      </c>
      <c r="L56" s="2079" t="s">
        <v>443</v>
      </c>
      <c r="M56" s="2080" t="s">
        <v>443</v>
      </c>
      <c r="N56" s="2080"/>
      <c r="O56" s="2198" t="s">
        <v>443</v>
      </c>
      <c r="P56" s="2199" t="s">
        <v>443</v>
      </c>
      <c r="Q56" s="2200" t="s">
        <v>443</v>
      </c>
      <c r="R56" s="2200"/>
      <c r="S56" s="2318" t="s">
        <v>443</v>
      </c>
      <c r="T56" s="2319" t="s">
        <v>443</v>
      </c>
      <c r="U56" s="2320" t="s">
        <v>443</v>
      </c>
      <c r="V56" s="2320"/>
    </row>
    <row r="57" spans="2:22">
      <c r="B57" s="5" t="s">
        <v>115</v>
      </c>
      <c r="C57" s="1838" t="s">
        <v>443</v>
      </c>
      <c r="D57" s="1839" t="s">
        <v>443</v>
      </c>
      <c r="E57" s="1840" t="s">
        <v>443</v>
      </c>
      <c r="F57" s="1840"/>
      <c r="G57" s="1958" t="s">
        <v>443</v>
      </c>
      <c r="H57" s="1959" t="s">
        <v>443</v>
      </c>
      <c r="I57" s="1960" t="s">
        <v>443</v>
      </c>
      <c r="J57" s="1960"/>
      <c r="K57" s="2078" t="s">
        <v>40</v>
      </c>
      <c r="L57" s="2079" t="s">
        <v>40</v>
      </c>
      <c r="M57" s="2080" t="s">
        <v>40</v>
      </c>
      <c r="N57" s="2080"/>
      <c r="O57" s="2198" t="s">
        <v>443</v>
      </c>
      <c r="P57" s="2199" t="s">
        <v>443</v>
      </c>
      <c r="Q57" s="2200" t="s">
        <v>443</v>
      </c>
      <c r="R57" s="2200"/>
      <c r="S57" s="2318" t="s">
        <v>443</v>
      </c>
      <c r="T57" s="2319" t="s">
        <v>443</v>
      </c>
      <c r="U57" s="2320" t="s">
        <v>443</v>
      </c>
      <c r="V57" s="2320"/>
    </row>
    <row r="58" spans="2:22">
      <c r="B58" s="5" t="s">
        <v>116</v>
      </c>
      <c r="C58" s="1838" t="s">
        <v>40</v>
      </c>
      <c r="D58" s="1839" t="s">
        <v>40</v>
      </c>
      <c r="E58" s="1840" t="s">
        <v>40</v>
      </c>
      <c r="F58" s="1840"/>
      <c r="G58" s="1958">
        <v>57080</v>
      </c>
      <c r="H58" s="1959">
        <v>57870</v>
      </c>
      <c r="I58" s="1960">
        <v>-1.4E-2</v>
      </c>
      <c r="J58" s="1960"/>
      <c r="K58" s="2078">
        <v>37210</v>
      </c>
      <c r="L58" s="2079">
        <v>36840</v>
      </c>
      <c r="M58" s="2080">
        <v>0.01</v>
      </c>
      <c r="N58" s="2080"/>
      <c r="O58" s="2198">
        <v>27470</v>
      </c>
      <c r="P58" s="2199">
        <v>27550</v>
      </c>
      <c r="Q58" s="2200">
        <v>-3.0000000000000001E-3</v>
      </c>
      <c r="R58" s="2200"/>
      <c r="S58" s="2318">
        <v>20330</v>
      </c>
      <c r="T58" s="2319">
        <v>20400</v>
      </c>
      <c r="U58" s="2320">
        <v>-3.0000000000000001E-3</v>
      </c>
      <c r="V58" s="2320"/>
    </row>
    <row r="59" spans="2:22">
      <c r="B59" s="5"/>
    </row>
    <row r="60" spans="2:22" ht="13">
      <c r="B60" s="3" t="s">
        <v>62</v>
      </c>
      <c r="C60" s="1841"/>
      <c r="D60" s="1842"/>
      <c r="E60" s="1843"/>
      <c r="F60" s="1843"/>
      <c r="G60" s="1961"/>
      <c r="H60" s="1962"/>
      <c r="I60" s="1963"/>
      <c r="J60" s="1963"/>
      <c r="K60" s="2081"/>
      <c r="L60" s="2082"/>
      <c r="M60" s="2083"/>
      <c r="N60" s="2083"/>
      <c r="O60" s="2201"/>
      <c r="P60" s="2202"/>
      <c r="Q60" s="2203"/>
      <c r="R60" s="2203"/>
      <c r="S60" s="2321"/>
      <c r="T60" s="2322"/>
      <c r="U60" s="2323"/>
      <c r="V60" s="2323"/>
    </row>
    <row r="61" spans="2:22">
      <c r="B61" s="5" t="s">
        <v>117</v>
      </c>
      <c r="C61" s="1841">
        <v>91420</v>
      </c>
      <c r="D61" s="1842">
        <v>80110</v>
      </c>
      <c r="E61" s="1843">
        <v>0.124</v>
      </c>
      <c r="F61" s="1843"/>
      <c r="G61" s="1961">
        <v>55980</v>
      </c>
      <c r="H61" s="1962">
        <v>54780</v>
      </c>
      <c r="I61" s="1963">
        <v>2.1000000000000001E-2</v>
      </c>
      <c r="J61" s="1963"/>
      <c r="K61" s="2081">
        <v>35390</v>
      </c>
      <c r="L61" s="2082">
        <v>35310</v>
      </c>
      <c r="M61" s="2083">
        <v>2E-3</v>
      </c>
      <c r="N61" s="2083"/>
      <c r="O61" s="2201">
        <v>27300</v>
      </c>
      <c r="P61" s="2202">
        <v>27400</v>
      </c>
      <c r="Q61" s="2203">
        <v>-4.0000000000000001E-3</v>
      </c>
      <c r="R61" s="2203"/>
      <c r="S61" s="2321">
        <v>25160</v>
      </c>
      <c r="T61" s="2322">
        <v>24760</v>
      </c>
      <c r="U61" s="2323">
        <v>1.6E-2</v>
      </c>
      <c r="V61" s="2323"/>
    </row>
    <row r="62" spans="2:22">
      <c r="B62" s="5"/>
    </row>
    <row r="63" spans="2:22" ht="13">
      <c r="B63" s="3" t="s">
        <v>118</v>
      </c>
      <c r="C63" s="1844"/>
      <c r="D63" s="1845"/>
      <c r="E63" s="1846"/>
      <c r="F63" s="1846"/>
      <c r="G63" s="1964"/>
      <c r="H63" s="1965"/>
      <c r="I63" s="1966"/>
      <c r="J63" s="1966"/>
      <c r="K63" s="2084"/>
      <c r="L63" s="2085"/>
      <c r="M63" s="2086"/>
      <c r="N63" s="2086"/>
      <c r="O63" s="2204"/>
      <c r="P63" s="2205"/>
      <c r="Q63" s="2206"/>
      <c r="R63" s="2206"/>
      <c r="S63" s="2324"/>
      <c r="T63" s="2325"/>
      <c r="U63" s="2326"/>
      <c r="V63" s="2326"/>
    </row>
    <row r="64" spans="2:22">
      <c r="B64" s="5" t="s">
        <v>119</v>
      </c>
      <c r="C64" s="1844">
        <v>84470</v>
      </c>
      <c r="D64" s="1845">
        <v>82660</v>
      </c>
      <c r="E64" s="1846">
        <v>2.1000000000000001E-2</v>
      </c>
      <c r="F64" s="1846"/>
      <c r="G64" s="1964">
        <v>57430</v>
      </c>
      <c r="H64" s="1965">
        <v>56410</v>
      </c>
      <c r="I64" s="1966">
        <v>1.7999999999999999E-2</v>
      </c>
      <c r="J64" s="1966"/>
      <c r="K64" s="2084">
        <v>36060</v>
      </c>
      <c r="L64" s="2085">
        <v>35870</v>
      </c>
      <c r="M64" s="2086">
        <v>5.0000000000000001E-3</v>
      </c>
      <c r="N64" s="2086"/>
      <c r="O64" s="2204">
        <v>26740</v>
      </c>
      <c r="P64" s="2205">
        <v>26960</v>
      </c>
      <c r="Q64" s="2206">
        <v>-8.0000000000000002E-3</v>
      </c>
      <c r="R64" s="2206"/>
      <c r="S64" s="2324">
        <v>22240</v>
      </c>
      <c r="T64" s="2325">
        <v>22180</v>
      </c>
      <c r="U64" s="2326">
        <v>3.0000000000000001E-3</v>
      </c>
      <c r="V64" s="2326"/>
    </row>
    <row r="65" spans="2:22">
      <c r="B65" s="5" t="s">
        <v>120</v>
      </c>
      <c r="C65" s="1844">
        <v>89200</v>
      </c>
      <c r="D65" s="1845">
        <v>83100</v>
      </c>
      <c r="E65" s="1846">
        <v>6.8000000000000005E-2</v>
      </c>
      <c r="F65" s="1846"/>
      <c r="G65" s="1964">
        <v>55800</v>
      </c>
      <c r="H65" s="1965">
        <v>54990</v>
      </c>
      <c r="I65" s="1966">
        <v>1.4E-2</v>
      </c>
      <c r="J65" s="1966"/>
      <c r="K65" s="2084">
        <v>35020</v>
      </c>
      <c r="L65" s="2085">
        <v>34690</v>
      </c>
      <c r="M65" s="2086">
        <v>8.9999999999999993E-3</v>
      </c>
      <c r="N65" s="2086"/>
      <c r="O65" s="2204">
        <v>26060</v>
      </c>
      <c r="P65" s="2205">
        <v>25940</v>
      </c>
      <c r="Q65" s="2206">
        <v>5.0000000000000001E-3</v>
      </c>
      <c r="R65" s="2206"/>
      <c r="S65" s="2324">
        <v>20860</v>
      </c>
      <c r="T65" s="2325">
        <v>21520</v>
      </c>
      <c r="U65" s="2326">
        <v>-3.1E-2</v>
      </c>
      <c r="V65" s="2326"/>
    </row>
    <row r="66" spans="2:22">
      <c r="B66" s="5" t="s">
        <v>121</v>
      </c>
      <c r="C66" s="1844" t="s">
        <v>40</v>
      </c>
      <c r="D66" s="1845">
        <v>90130</v>
      </c>
      <c r="E66" s="1846" t="s">
        <v>40</v>
      </c>
      <c r="F66" s="1846"/>
      <c r="G66" s="1964">
        <v>56400</v>
      </c>
      <c r="H66" s="1965">
        <v>55510</v>
      </c>
      <c r="I66" s="1966">
        <v>1.6E-2</v>
      </c>
      <c r="J66" s="1966"/>
      <c r="K66" s="2084">
        <v>37640</v>
      </c>
      <c r="L66" s="2085">
        <v>36680</v>
      </c>
      <c r="M66" s="2086">
        <v>2.5000000000000001E-2</v>
      </c>
      <c r="N66" s="2086"/>
      <c r="O66" s="2204" t="s">
        <v>40</v>
      </c>
      <c r="P66" s="2205">
        <v>26590</v>
      </c>
      <c r="Q66" s="2206" t="s">
        <v>40</v>
      </c>
      <c r="R66" s="2206"/>
      <c r="S66" s="2324" t="s">
        <v>443</v>
      </c>
      <c r="T66" s="2325" t="s">
        <v>40</v>
      </c>
      <c r="U66" s="2326" t="s">
        <v>40</v>
      </c>
      <c r="V66" s="2326"/>
    </row>
    <row r="67" spans="2:22">
      <c r="B67" s="5" t="s">
        <v>122</v>
      </c>
      <c r="C67" s="1844" t="s">
        <v>40</v>
      </c>
      <c r="D67" s="1845" t="s">
        <v>40</v>
      </c>
      <c r="E67" s="1846" t="s">
        <v>40</v>
      </c>
      <c r="F67" s="1846"/>
      <c r="G67" s="1964">
        <v>54590</v>
      </c>
      <c r="H67" s="1965">
        <v>56920</v>
      </c>
      <c r="I67" s="1966">
        <v>-4.2999999999999997E-2</v>
      </c>
      <c r="J67" s="1966"/>
      <c r="K67" s="2084">
        <v>36140</v>
      </c>
      <c r="L67" s="2085">
        <v>37060</v>
      </c>
      <c r="M67" s="2086">
        <v>-2.5000000000000001E-2</v>
      </c>
      <c r="N67" s="2086"/>
      <c r="O67" s="2204">
        <v>27870</v>
      </c>
      <c r="P67" s="2205">
        <v>26300</v>
      </c>
      <c r="Q67" s="2206">
        <v>5.6000000000000001E-2</v>
      </c>
      <c r="R67" s="2206"/>
      <c r="S67" s="2324" t="s">
        <v>443</v>
      </c>
      <c r="T67" s="2325" t="s">
        <v>443</v>
      </c>
      <c r="U67" s="2326" t="s">
        <v>443</v>
      </c>
      <c r="V67" s="2326"/>
    </row>
    <row r="68" spans="2:22">
      <c r="B68" s="5" t="s">
        <v>123</v>
      </c>
      <c r="C68" s="1844" t="s">
        <v>40</v>
      </c>
      <c r="D68" s="1845" t="s">
        <v>443</v>
      </c>
      <c r="E68" s="1846" t="s">
        <v>40</v>
      </c>
      <c r="F68" s="1846"/>
      <c r="G68" s="1964" t="s">
        <v>40</v>
      </c>
      <c r="H68" s="1965" t="s">
        <v>40</v>
      </c>
      <c r="I68" s="1966" t="s">
        <v>40</v>
      </c>
      <c r="J68" s="1966"/>
      <c r="K68" s="2084">
        <v>33270</v>
      </c>
      <c r="L68" s="2085">
        <v>32980</v>
      </c>
      <c r="M68" s="2086">
        <v>8.9999999999999993E-3</v>
      </c>
      <c r="N68" s="2086"/>
      <c r="O68" s="2204">
        <v>25440</v>
      </c>
      <c r="P68" s="2205">
        <v>25390</v>
      </c>
      <c r="Q68" s="2206">
        <v>2E-3</v>
      </c>
      <c r="R68" s="2206"/>
      <c r="S68" s="2324" t="s">
        <v>40</v>
      </c>
      <c r="T68" s="2325">
        <v>21000</v>
      </c>
      <c r="U68" s="2326" t="s">
        <v>40</v>
      </c>
      <c r="V68" s="2326"/>
    </row>
    <row r="69" spans="2:22">
      <c r="B69" s="5"/>
    </row>
    <row r="70" spans="2:22" ht="13">
      <c r="B70" s="3" t="s">
        <v>125</v>
      </c>
      <c r="C70" s="1850"/>
      <c r="D70" s="1851"/>
      <c r="E70" s="1852"/>
      <c r="F70" s="1852"/>
      <c r="G70" s="1970"/>
      <c r="H70" s="1971"/>
      <c r="I70" s="1972"/>
      <c r="J70" s="1972"/>
      <c r="K70" s="2090"/>
      <c r="L70" s="2091"/>
      <c r="M70" s="2092"/>
      <c r="N70" s="2092"/>
      <c r="O70" s="2210"/>
      <c r="P70" s="2211"/>
      <c r="Q70" s="2212"/>
      <c r="R70" s="2212"/>
      <c r="S70" s="2330"/>
      <c r="T70" s="2331"/>
      <c r="U70" s="2332"/>
      <c r="V70" s="2332"/>
    </row>
    <row r="71" spans="2:22">
      <c r="B71" s="5" t="s">
        <v>126</v>
      </c>
      <c r="C71" s="1850">
        <v>83500</v>
      </c>
      <c r="D71" s="1851">
        <v>83650</v>
      </c>
      <c r="E71" s="1852">
        <v>-2E-3</v>
      </c>
      <c r="F71" s="1852"/>
      <c r="G71" s="1970">
        <v>54860</v>
      </c>
      <c r="H71" s="1971">
        <v>54280</v>
      </c>
      <c r="I71" s="1972">
        <v>0.01</v>
      </c>
      <c r="J71" s="1972"/>
      <c r="K71" s="2090">
        <v>35120</v>
      </c>
      <c r="L71" s="2091">
        <v>35030</v>
      </c>
      <c r="M71" s="2092">
        <v>2E-3</v>
      </c>
      <c r="N71" s="2092"/>
      <c r="O71" s="2210">
        <v>26790</v>
      </c>
      <c r="P71" s="2211">
        <v>26720</v>
      </c>
      <c r="Q71" s="2212">
        <v>3.0000000000000001E-3</v>
      </c>
      <c r="R71" s="2212"/>
      <c r="S71" s="2330">
        <v>22940</v>
      </c>
      <c r="T71" s="2331">
        <v>22490</v>
      </c>
      <c r="U71" s="2332">
        <v>0.02</v>
      </c>
      <c r="V71" s="2332"/>
    </row>
    <row r="72" spans="2:22">
      <c r="B72" s="5" t="s">
        <v>127</v>
      </c>
      <c r="C72" s="1850" t="s">
        <v>40</v>
      </c>
      <c r="D72" s="1851" t="s">
        <v>40</v>
      </c>
      <c r="E72" s="1852" t="s">
        <v>40</v>
      </c>
      <c r="F72" s="1852"/>
      <c r="G72" s="1970">
        <v>56240</v>
      </c>
      <c r="H72" s="1971">
        <v>54150</v>
      </c>
      <c r="I72" s="1972">
        <v>3.6999999999999998E-2</v>
      </c>
      <c r="J72" s="1972"/>
      <c r="K72" s="2090">
        <v>36420</v>
      </c>
      <c r="L72" s="2091">
        <v>35880</v>
      </c>
      <c r="M72" s="2092">
        <v>1.4999999999999999E-2</v>
      </c>
      <c r="N72" s="2092"/>
      <c r="O72" s="2210">
        <v>26820</v>
      </c>
      <c r="P72" s="2211">
        <v>26380</v>
      </c>
      <c r="Q72" s="2212">
        <v>1.6E-2</v>
      </c>
      <c r="R72" s="2212"/>
      <c r="S72" s="2330">
        <v>22000</v>
      </c>
      <c r="T72" s="2331">
        <v>21820</v>
      </c>
      <c r="U72" s="2332">
        <v>8.0000000000000002E-3</v>
      </c>
      <c r="V72" s="2332"/>
    </row>
    <row r="73" spans="2:22">
      <c r="B73" s="5" t="s">
        <v>128</v>
      </c>
      <c r="C73" s="1850" t="s">
        <v>40</v>
      </c>
      <c r="D73" s="1851" t="s">
        <v>443</v>
      </c>
      <c r="E73" s="1852" t="s">
        <v>40</v>
      </c>
      <c r="F73" s="1852"/>
      <c r="G73" s="1970">
        <v>52510</v>
      </c>
      <c r="H73" s="1971">
        <v>51400</v>
      </c>
      <c r="I73" s="1972">
        <v>2.1000000000000001E-2</v>
      </c>
      <c r="J73" s="1972"/>
      <c r="K73" s="2090">
        <v>32770</v>
      </c>
      <c r="L73" s="2091">
        <v>32920</v>
      </c>
      <c r="M73" s="2092">
        <v>-5.0000000000000001E-3</v>
      </c>
      <c r="N73" s="2092"/>
      <c r="O73" s="2210">
        <v>25120</v>
      </c>
      <c r="P73" s="2211">
        <v>25050</v>
      </c>
      <c r="Q73" s="2212">
        <v>3.0000000000000001E-3</v>
      </c>
      <c r="R73" s="2212"/>
      <c r="S73" s="2330">
        <v>20400</v>
      </c>
      <c r="T73" s="2331">
        <v>20570</v>
      </c>
      <c r="U73" s="2332">
        <v>-8.9999999999999993E-3</v>
      </c>
      <c r="V73" s="2332"/>
    </row>
    <row r="74" spans="2:22">
      <c r="B74" s="5" t="s">
        <v>129</v>
      </c>
      <c r="C74" s="1850">
        <v>80300</v>
      </c>
      <c r="D74" s="1851" t="s">
        <v>40</v>
      </c>
      <c r="E74" s="1852" t="s">
        <v>40</v>
      </c>
      <c r="F74" s="1852"/>
      <c r="G74" s="1970">
        <v>52570</v>
      </c>
      <c r="H74" s="1971">
        <v>53150</v>
      </c>
      <c r="I74" s="1972">
        <v>-1.0999999999999999E-2</v>
      </c>
      <c r="J74" s="1972"/>
      <c r="K74" s="2090">
        <v>33400</v>
      </c>
      <c r="L74" s="2091">
        <v>32760</v>
      </c>
      <c r="M74" s="2092">
        <v>1.9E-2</v>
      </c>
      <c r="N74" s="2092"/>
      <c r="O74" s="2210">
        <v>25490</v>
      </c>
      <c r="P74" s="2211">
        <v>25520</v>
      </c>
      <c r="Q74" s="2212">
        <v>-1E-3</v>
      </c>
      <c r="R74" s="2212"/>
      <c r="S74" s="2330">
        <v>21010</v>
      </c>
      <c r="T74" s="2331">
        <v>21000</v>
      </c>
      <c r="U74" s="2332">
        <v>0</v>
      </c>
      <c r="V74" s="2332"/>
    </row>
    <row r="75" spans="2:22">
      <c r="B75" s="5" t="s">
        <v>130</v>
      </c>
      <c r="C75" s="1850" t="s">
        <v>40</v>
      </c>
      <c r="D75" s="1851" t="s">
        <v>40</v>
      </c>
      <c r="E75" s="1852" t="s">
        <v>40</v>
      </c>
      <c r="F75" s="1852"/>
      <c r="G75" s="1970">
        <v>58550</v>
      </c>
      <c r="H75" s="1971">
        <v>56450</v>
      </c>
      <c r="I75" s="1972">
        <v>3.5999999999999997E-2</v>
      </c>
      <c r="J75" s="1972"/>
      <c r="K75" s="2090">
        <v>37290</v>
      </c>
      <c r="L75" s="2091">
        <v>37210</v>
      </c>
      <c r="M75" s="2092">
        <v>2E-3</v>
      </c>
      <c r="N75" s="2092"/>
      <c r="O75" s="2210">
        <v>28980</v>
      </c>
      <c r="P75" s="2211">
        <v>28550</v>
      </c>
      <c r="Q75" s="2212">
        <v>1.4999999999999999E-2</v>
      </c>
      <c r="R75" s="2212"/>
      <c r="S75" s="2330" t="s">
        <v>40</v>
      </c>
      <c r="T75" s="2331">
        <v>24250</v>
      </c>
      <c r="U75" s="2332" t="s">
        <v>40</v>
      </c>
      <c r="V75" s="2332"/>
    </row>
    <row r="76" spans="2:22">
      <c r="B76" s="5"/>
    </row>
    <row r="77" spans="2:22" ht="13">
      <c r="B77" s="3" t="s">
        <v>124</v>
      </c>
      <c r="C77" s="1847"/>
      <c r="D77" s="1848"/>
      <c r="E77" s="1849"/>
      <c r="F77" s="1849"/>
      <c r="G77" s="1967"/>
      <c r="H77" s="1968"/>
      <c r="I77" s="1969"/>
      <c r="J77" s="1969"/>
      <c r="K77" s="2087"/>
      <c r="L77" s="2088"/>
      <c r="M77" s="2089"/>
      <c r="N77" s="2089"/>
      <c r="O77" s="2207"/>
      <c r="P77" s="2208"/>
      <c r="Q77" s="2209"/>
      <c r="R77" s="2209"/>
      <c r="S77" s="2327"/>
      <c r="T77" s="2328"/>
      <c r="U77" s="2329"/>
      <c r="V77" s="2329"/>
    </row>
    <row r="78" spans="2:22">
      <c r="B78" s="5" t="s">
        <v>124</v>
      </c>
      <c r="C78" s="1847" t="s">
        <v>40</v>
      </c>
      <c r="D78" s="1848" t="s">
        <v>40</v>
      </c>
      <c r="E78" s="1849" t="s">
        <v>40</v>
      </c>
      <c r="F78" s="1849"/>
      <c r="G78" s="1967">
        <v>74330</v>
      </c>
      <c r="H78" s="1968">
        <v>73410</v>
      </c>
      <c r="I78" s="1969">
        <v>1.2E-2</v>
      </c>
      <c r="J78" s="1969"/>
      <c r="K78" s="2087" t="s">
        <v>40</v>
      </c>
      <c r="L78" s="2088">
        <v>40000</v>
      </c>
      <c r="M78" s="2089" t="s">
        <v>40</v>
      </c>
      <c r="N78" s="2089"/>
      <c r="O78" s="2207">
        <v>28480</v>
      </c>
      <c r="P78" s="2208">
        <v>28130</v>
      </c>
      <c r="Q78" s="2209">
        <v>1.2E-2</v>
      </c>
      <c r="R78" s="2209"/>
      <c r="S78" s="2327" t="s">
        <v>40</v>
      </c>
      <c r="T78" s="2328">
        <v>23350</v>
      </c>
      <c r="U78" s="2329" t="s">
        <v>40</v>
      </c>
      <c r="V78" s="2329"/>
    </row>
    <row r="79" spans="2:22">
      <c r="B79" s="5"/>
    </row>
    <row r="80" spans="2:22" ht="13">
      <c r="B80" s="3" t="s">
        <v>133</v>
      </c>
      <c r="C80" s="1856"/>
      <c r="D80" s="1857"/>
      <c r="E80" s="1858"/>
      <c r="F80" s="1858"/>
      <c r="G80" s="1976"/>
      <c r="H80" s="1977"/>
      <c r="I80" s="1978"/>
      <c r="J80" s="1978"/>
      <c r="K80" s="2096"/>
      <c r="L80" s="2097"/>
      <c r="M80" s="2098"/>
      <c r="N80" s="2098"/>
      <c r="O80" s="2216"/>
      <c r="P80" s="2217"/>
      <c r="Q80" s="2218"/>
      <c r="R80" s="2218"/>
      <c r="S80" s="2336"/>
      <c r="T80" s="2337"/>
      <c r="U80" s="2338"/>
      <c r="V80" s="2338"/>
    </row>
    <row r="81" spans="2:22">
      <c r="B81" s="5" t="s">
        <v>133</v>
      </c>
      <c r="C81" s="1856">
        <v>85200</v>
      </c>
      <c r="D81" s="1857">
        <v>89930</v>
      </c>
      <c r="E81" s="1858">
        <v>-5.5E-2</v>
      </c>
      <c r="F81" s="1858"/>
      <c r="G81" s="1976">
        <v>56350</v>
      </c>
      <c r="H81" s="1977">
        <v>56420</v>
      </c>
      <c r="I81" s="1978">
        <v>-1E-3</v>
      </c>
      <c r="J81" s="1978"/>
      <c r="K81" s="2096">
        <v>36000</v>
      </c>
      <c r="L81" s="2097">
        <v>36010</v>
      </c>
      <c r="M81" s="2098">
        <v>0</v>
      </c>
      <c r="N81" s="2098"/>
      <c r="O81" s="2216">
        <v>27320</v>
      </c>
      <c r="P81" s="2217">
        <v>27140</v>
      </c>
      <c r="Q81" s="2218">
        <v>7.0000000000000001E-3</v>
      </c>
      <c r="R81" s="2218"/>
      <c r="S81" s="2336" t="s">
        <v>40</v>
      </c>
      <c r="T81" s="2337">
        <v>19940</v>
      </c>
      <c r="U81" s="2338" t="s">
        <v>40</v>
      </c>
      <c r="V81" s="2338"/>
    </row>
    <row r="82" spans="2:22">
      <c r="B82" s="5"/>
    </row>
    <row r="83" spans="2:22" ht="13">
      <c r="B83" s="3" t="s">
        <v>131</v>
      </c>
      <c r="C83" s="1853"/>
      <c r="D83" s="1854"/>
      <c r="E83" s="1855"/>
      <c r="F83" s="1855"/>
      <c r="G83" s="1973"/>
      <c r="H83" s="1974"/>
      <c r="I83" s="1975"/>
      <c r="J83" s="1975"/>
      <c r="K83" s="2093"/>
      <c r="L83" s="2094"/>
      <c r="M83" s="2095"/>
      <c r="N83" s="2095"/>
      <c r="O83" s="2213"/>
      <c r="P83" s="2214"/>
      <c r="Q83" s="2215"/>
      <c r="R83" s="2215"/>
      <c r="S83" s="2333"/>
      <c r="T83" s="2334"/>
      <c r="U83" s="2335"/>
      <c r="V83" s="2335"/>
    </row>
    <row r="84" spans="2:22">
      <c r="B84" s="2806" t="s">
        <v>714</v>
      </c>
      <c r="C84" s="1853">
        <v>87260</v>
      </c>
      <c r="D84" s="1854">
        <v>84530</v>
      </c>
      <c r="E84" s="1855">
        <v>3.1E-2</v>
      </c>
      <c r="F84" s="1855"/>
      <c r="G84" s="1973">
        <v>59950</v>
      </c>
      <c r="H84" s="1974">
        <v>58810</v>
      </c>
      <c r="I84" s="1975">
        <v>1.9E-2</v>
      </c>
      <c r="J84" s="1975"/>
      <c r="K84" s="2093">
        <v>37580</v>
      </c>
      <c r="L84" s="2094">
        <v>37550</v>
      </c>
      <c r="M84" s="2095">
        <v>1E-3</v>
      </c>
      <c r="N84" s="2095"/>
      <c r="O84" s="2213">
        <v>29930</v>
      </c>
      <c r="P84" s="2214">
        <v>29910</v>
      </c>
      <c r="Q84" s="2215">
        <v>1E-3</v>
      </c>
      <c r="R84" s="2215"/>
      <c r="S84" s="2333">
        <v>25910</v>
      </c>
      <c r="T84" s="2334">
        <v>25750</v>
      </c>
      <c r="U84" s="2335">
        <v>6.0000000000000001E-3</v>
      </c>
      <c r="V84" s="2335"/>
    </row>
    <row r="85" spans="2:22">
      <c r="B85" s="2806" t="s">
        <v>707</v>
      </c>
      <c r="C85" s="1853" t="s">
        <v>40</v>
      </c>
      <c r="D85" s="1854" t="s">
        <v>40</v>
      </c>
      <c r="E85" s="1855" t="s">
        <v>40</v>
      </c>
      <c r="F85" s="1855"/>
      <c r="G85" s="1973">
        <v>61950</v>
      </c>
      <c r="H85" s="1974">
        <v>63490</v>
      </c>
      <c r="I85" s="1975">
        <v>-2.5000000000000001E-2</v>
      </c>
      <c r="J85" s="1975"/>
      <c r="K85" s="2093">
        <v>40800</v>
      </c>
      <c r="L85" s="2094">
        <v>39240</v>
      </c>
      <c r="M85" s="2095">
        <v>3.7999999999999999E-2</v>
      </c>
      <c r="N85" s="2095"/>
      <c r="O85" s="2213">
        <v>28670</v>
      </c>
      <c r="P85" s="2214">
        <v>27680</v>
      </c>
      <c r="Q85" s="2215">
        <v>3.5000000000000003E-2</v>
      </c>
      <c r="R85" s="2215"/>
      <c r="S85" s="2333">
        <v>25630</v>
      </c>
      <c r="T85" s="2334">
        <v>23550</v>
      </c>
      <c r="U85" s="2335">
        <v>8.1000000000000003E-2</v>
      </c>
      <c r="V85" s="2335"/>
    </row>
    <row r="86" spans="2:22">
      <c r="B86" s="5" t="s">
        <v>132</v>
      </c>
      <c r="C86" s="1853" t="s">
        <v>443</v>
      </c>
      <c r="D86" s="1854" t="s">
        <v>443</v>
      </c>
      <c r="E86" s="1855" t="s">
        <v>443</v>
      </c>
      <c r="F86" s="1855"/>
      <c r="G86" s="1973">
        <v>56660</v>
      </c>
      <c r="H86" s="1974">
        <v>61340</v>
      </c>
      <c r="I86" s="1975">
        <v>-8.3000000000000004E-2</v>
      </c>
      <c r="J86" s="1975"/>
      <c r="K86" s="2093">
        <v>36650</v>
      </c>
      <c r="L86" s="2094">
        <v>36040</v>
      </c>
      <c r="M86" s="2095">
        <v>1.7000000000000001E-2</v>
      </c>
      <c r="N86" s="2095"/>
      <c r="O86" s="2213" t="s">
        <v>40</v>
      </c>
      <c r="P86" s="2214">
        <v>27150</v>
      </c>
      <c r="Q86" s="2215" t="s">
        <v>40</v>
      </c>
      <c r="R86" s="2215"/>
      <c r="S86" s="2333">
        <v>25080</v>
      </c>
      <c r="T86" s="2334">
        <v>23940</v>
      </c>
      <c r="U86" s="2335">
        <v>4.4999999999999998E-2</v>
      </c>
      <c r="V86" s="2335"/>
    </row>
    <row r="87" spans="2:22">
      <c r="B87" s="5"/>
    </row>
    <row r="88" spans="2:22" ht="13">
      <c r="B88" s="3" t="s">
        <v>134</v>
      </c>
      <c r="C88" s="1859"/>
      <c r="D88" s="1860"/>
      <c r="E88" s="1861"/>
      <c r="F88" s="1861"/>
      <c r="G88" s="1979"/>
      <c r="H88" s="1980"/>
      <c r="I88" s="1981"/>
      <c r="J88" s="1981"/>
      <c r="K88" s="2099"/>
      <c r="L88" s="2100"/>
      <c r="M88" s="2101"/>
      <c r="N88" s="2101"/>
      <c r="O88" s="2219"/>
      <c r="P88" s="2220"/>
      <c r="Q88" s="2221"/>
      <c r="R88" s="2221"/>
      <c r="S88" s="2339"/>
      <c r="T88" s="2340"/>
      <c r="U88" s="2341"/>
      <c r="V88" s="2341"/>
    </row>
    <row r="89" spans="2:22">
      <c r="B89" s="5" t="s">
        <v>135</v>
      </c>
      <c r="C89" s="1859">
        <v>91410</v>
      </c>
      <c r="D89" s="1860">
        <v>84030</v>
      </c>
      <c r="E89" s="1861">
        <v>8.1000000000000003E-2</v>
      </c>
      <c r="F89" s="1861"/>
      <c r="G89" s="1979">
        <v>57530</v>
      </c>
      <c r="H89" s="1980">
        <v>57590</v>
      </c>
      <c r="I89" s="1981">
        <v>-1E-3</v>
      </c>
      <c r="J89" s="1981"/>
      <c r="K89" s="2099">
        <v>35480</v>
      </c>
      <c r="L89" s="2100">
        <v>35120</v>
      </c>
      <c r="M89" s="2101">
        <v>0.01</v>
      </c>
      <c r="N89" s="2101"/>
      <c r="O89" s="2219">
        <v>26430</v>
      </c>
      <c r="P89" s="2220">
        <v>27030</v>
      </c>
      <c r="Q89" s="2221">
        <v>-2.3E-2</v>
      </c>
      <c r="R89" s="2221"/>
      <c r="S89" s="2339">
        <v>22120</v>
      </c>
      <c r="T89" s="2340">
        <v>22260</v>
      </c>
      <c r="U89" s="2341">
        <v>-6.0000000000000001E-3</v>
      </c>
      <c r="V89" s="2341"/>
    </row>
    <row r="90" spans="2:22">
      <c r="B90" s="5" t="s">
        <v>136</v>
      </c>
      <c r="C90" s="1859">
        <v>88990</v>
      </c>
      <c r="D90" s="1860">
        <v>86040</v>
      </c>
      <c r="E90" s="1861">
        <v>3.3000000000000002E-2</v>
      </c>
      <c r="F90" s="1861"/>
      <c r="G90" s="1979">
        <v>60300</v>
      </c>
      <c r="H90" s="1980">
        <v>58600</v>
      </c>
      <c r="I90" s="1981">
        <v>2.8000000000000001E-2</v>
      </c>
      <c r="J90" s="1981"/>
      <c r="K90" s="2099">
        <v>38150</v>
      </c>
      <c r="L90" s="2100">
        <v>38060</v>
      </c>
      <c r="M90" s="2101">
        <v>2E-3</v>
      </c>
      <c r="N90" s="2101"/>
      <c r="O90" s="2219">
        <v>27700</v>
      </c>
      <c r="P90" s="2220">
        <v>27880</v>
      </c>
      <c r="Q90" s="2221">
        <v>-7.0000000000000001E-3</v>
      </c>
      <c r="R90" s="2221"/>
      <c r="S90" s="2339">
        <v>23270</v>
      </c>
      <c r="T90" s="2340">
        <v>23610</v>
      </c>
      <c r="U90" s="2341">
        <v>-1.4999999999999999E-2</v>
      </c>
      <c r="V90" s="2341"/>
    </row>
    <row r="91" spans="2:22">
      <c r="B91" s="5" t="s">
        <v>137</v>
      </c>
      <c r="C91" s="1859">
        <v>109670</v>
      </c>
      <c r="D91" s="1860">
        <v>107470</v>
      </c>
      <c r="E91" s="1861">
        <v>0.02</v>
      </c>
      <c r="F91" s="1861"/>
      <c r="G91" s="1979">
        <v>59480</v>
      </c>
      <c r="H91" s="1980">
        <v>57580</v>
      </c>
      <c r="I91" s="1981">
        <v>3.2000000000000001E-2</v>
      </c>
      <c r="J91" s="1981"/>
      <c r="K91" s="2099">
        <v>36900</v>
      </c>
      <c r="L91" s="2100">
        <v>36190</v>
      </c>
      <c r="M91" s="2101">
        <v>1.9E-2</v>
      </c>
      <c r="N91" s="2101"/>
      <c r="O91" s="2219">
        <v>26000</v>
      </c>
      <c r="P91" s="2220">
        <v>25990</v>
      </c>
      <c r="Q91" s="2221">
        <v>0</v>
      </c>
      <c r="R91" s="2221"/>
      <c r="S91" s="2339">
        <v>20960</v>
      </c>
      <c r="T91" s="2340">
        <v>21270</v>
      </c>
      <c r="U91" s="2341">
        <v>-1.4999999999999999E-2</v>
      </c>
      <c r="V91" s="2341"/>
    </row>
    <row r="92" spans="2:22">
      <c r="B92" s="5"/>
    </row>
    <row r="93" spans="2:22" ht="13">
      <c r="B93" s="3" t="s">
        <v>138</v>
      </c>
      <c r="C93" s="1862"/>
      <c r="D93" s="1863"/>
      <c r="E93" s="1864"/>
      <c r="F93" s="1864"/>
      <c r="G93" s="1982"/>
      <c r="H93" s="1983"/>
      <c r="I93" s="1984"/>
      <c r="J93" s="1984"/>
      <c r="K93" s="2102"/>
      <c r="L93" s="2103"/>
      <c r="M93" s="2104"/>
      <c r="N93" s="2104"/>
      <c r="O93" s="2222"/>
      <c r="P93" s="2223"/>
      <c r="Q93" s="2224"/>
      <c r="R93" s="2224"/>
      <c r="S93" s="2342"/>
      <c r="T93" s="2343"/>
      <c r="U93" s="2344"/>
      <c r="V93" s="2344"/>
    </row>
    <row r="94" spans="2:22">
      <c r="B94" s="5" t="s">
        <v>138</v>
      </c>
      <c r="C94" s="1862">
        <v>96690</v>
      </c>
      <c r="D94" s="1863">
        <v>84230</v>
      </c>
      <c r="E94" s="1864">
        <v>0.129</v>
      </c>
      <c r="F94" s="1864"/>
      <c r="G94" s="1982">
        <v>62840</v>
      </c>
      <c r="H94" s="1983">
        <v>62370</v>
      </c>
      <c r="I94" s="1984">
        <v>8.0000000000000002E-3</v>
      </c>
      <c r="J94" s="1984"/>
      <c r="K94" s="2102">
        <v>38100</v>
      </c>
      <c r="L94" s="2103">
        <v>36760</v>
      </c>
      <c r="M94" s="2104">
        <v>3.5000000000000003E-2</v>
      </c>
      <c r="N94" s="2104"/>
      <c r="O94" s="2222">
        <v>27750</v>
      </c>
      <c r="P94" s="2223">
        <v>27380</v>
      </c>
      <c r="Q94" s="2224">
        <v>1.2999999999999999E-2</v>
      </c>
      <c r="R94" s="2224"/>
      <c r="S94" s="2342">
        <v>22460</v>
      </c>
      <c r="T94" s="2343">
        <v>22470</v>
      </c>
      <c r="U94" s="2344">
        <v>0</v>
      </c>
      <c r="V94" s="2344"/>
    </row>
    <row r="95" spans="2:22">
      <c r="B95" s="5"/>
    </row>
    <row r="96" spans="2:22" ht="13">
      <c r="B96" s="3" t="s">
        <v>139</v>
      </c>
      <c r="C96" s="1865"/>
      <c r="D96" s="1866"/>
      <c r="E96" s="1867"/>
      <c r="F96" s="1867"/>
      <c r="G96" s="1985"/>
      <c r="H96" s="1986"/>
      <c r="I96" s="1987"/>
      <c r="J96" s="1987"/>
      <c r="K96" s="2105"/>
      <c r="L96" s="2106"/>
      <c r="M96" s="2107"/>
      <c r="N96" s="2107"/>
      <c r="O96" s="2225"/>
      <c r="P96" s="2226"/>
      <c r="Q96" s="2227"/>
      <c r="R96" s="2227"/>
      <c r="S96" s="2345"/>
      <c r="T96" s="2346"/>
      <c r="U96" s="2347"/>
      <c r="V96" s="2347"/>
    </row>
    <row r="97" spans="2:22">
      <c r="B97" s="5" t="s">
        <v>140</v>
      </c>
      <c r="C97" s="1865">
        <v>86490</v>
      </c>
      <c r="D97" s="1866">
        <v>84700</v>
      </c>
      <c r="E97" s="1867">
        <v>2.1000000000000001E-2</v>
      </c>
      <c r="F97" s="1867"/>
      <c r="G97" s="1985">
        <v>57580</v>
      </c>
      <c r="H97" s="1986">
        <v>56760</v>
      </c>
      <c r="I97" s="1987">
        <v>1.4E-2</v>
      </c>
      <c r="J97" s="1987"/>
      <c r="K97" s="2105">
        <v>34890</v>
      </c>
      <c r="L97" s="2106">
        <v>34560</v>
      </c>
      <c r="M97" s="2107">
        <v>8.9999999999999993E-3</v>
      </c>
      <c r="N97" s="2107"/>
      <c r="O97" s="2225">
        <v>26330</v>
      </c>
      <c r="P97" s="2226">
        <v>26480</v>
      </c>
      <c r="Q97" s="2227">
        <v>-6.0000000000000001E-3</v>
      </c>
      <c r="R97" s="2227"/>
      <c r="S97" s="2345">
        <v>20600</v>
      </c>
      <c r="T97" s="2346">
        <v>20840</v>
      </c>
      <c r="U97" s="2347">
        <v>-1.2E-2</v>
      </c>
      <c r="V97" s="2347"/>
    </row>
    <row r="98" spans="2:22">
      <c r="B98" s="5" t="s">
        <v>141</v>
      </c>
      <c r="C98" s="1865">
        <v>86010</v>
      </c>
      <c r="D98" s="1866">
        <v>84060</v>
      </c>
      <c r="E98" s="1867">
        <v>2.3E-2</v>
      </c>
      <c r="F98" s="1867"/>
      <c r="G98" s="1985">
        <v>59060</v>
      </c>
      <c r="H98" s="1986">
        <v>58000</v>
      </c>
      <c r="I98" s="1987">
        <v>1.7999999999999999E-2</v>
      </c>
      <c r="J98" s="1987"/>
      <c r="K98" s="2105">
        <v>38620</v>
      </c>
      <c r="L98" s="2106">
        <v>37910</v>
      </c>
      <c r="M98" s="2107">
        <v>1.7999999999999999E-2</v>
      </c>
      <c r="N98" s="2107"/>
      <c r="O98" s="2225">
        <v>26730</v>
      </c>
      <c r="P98" s="2226">
        <v>27020</v>
      </c>
      <c r="Q98" s="2227">
        <v>-1.0999999999999999E-2</v>
      </c>
      <c r="R98" s="2227"/>
      <c r="S98" s="2345">
        <v>21210</v>
      </c>
      <c r="T98" s="2346">
        <v>21320</v>
      </c>
      <c r="U98" s="2347">
        <v>-6.0000000000000001E-3</v>
      </c>
      <c r="V98" s="2347"/>
    </row>
    <row r="99" spans="2:22">
      <c r="B99" s="5"/>
    </row>
    <row r="100" spans="2:22" ht="13">
      <c r="B100" s="3" t="s">
        <v>142</v>
      </c>
      <c r="C100" s="1868"/>
      <c r="D100" s="1869"/>
      <c r="E100" s="1870"/>
      <c r="F100" s="1870"/>
      <c r="G100" s="1988"/>
      <c r="H100" s="1989"/>
      <c r="I100" s="1990"/>
      <c r="J100" s="1990"/>
      <c r="K100" s="2108"/>
      <c r="L100" s="2109"/>
      <c r="M100" s="2110"/>
      <c r="N100" s="2110"/>
      <c r="O100" s="2228"/>
      <c r="P100" s="2229"/>
      <c r="Q100" s="2230"/>
      <c r="R100" s="2230"/>
      <c r="S100" s="2348"/>
      <c r="T100" s="2349"/>
      <c r="U100" s="2350"/>
      <c r="V100" s="2350"/>
    </row>
    <row r="101" spans="2:22">
      <c r="B101" s="5" t="s">
        <v>143</v>
      </c>
      <c r="C101" s="1868">
        <v>85660</v>
      </c>
      <c r="D101" s="1869">
        <v>82040</v>
      </c>
      <c r="E101" s="1870">
        <v>4.2000000000000003E-2</v>
      </c>
      <c r="F101" s="1870"/>
      <c r="G101" s="1988">
        <v>58530</v>
      </c>
      <c r="H101" s="1989">
        <v>58370</v>
      </c>
      <c r="I101" s="1990">
        <v>3.0000000000000001E-3</v>
      </c>
      <c r="J101" s="1990"/>
      <c r="K101" s="2108">
        <v>34390</v>
      </c>
      <c r="L101" s="2109">
        <v>34400</v>
      </c>
      <c r="M101" s="2110">
        <v>0</v>
      </c>
      <c r="N101" s="2110"/>
      <c r="O101" s="2228">
        <v>26440</v>
      </c>
      <c r="P101" s="2229">
        <v>27130</v>
      </c>
      <c r="Q101" s="2230">
        <v>-2.5999999999999999E-2</v>
      </c>
      <c r="R101" s="2230"/>
      <c r="S101" s="2348">
        <v>22380</v>
      </c>
      <c r="T101" s="2349">
        <v>22220</v>
      </c>
      <c r="U101" s="2350">
        <v>7.0000000000000001E-3</v>
      </c>
      <c r="V101" s="2350"/>
    </row>
    <row r="102" spans="2:22">
      <c r="B102" s="5" t="s">
        <v>144</v>
      </c>
      <c r="C102" s="1868" t="s">
        <v>40</v>
      </c>
      <c r="D102" s="1869" t="s">
        <v>40</v>
      </c>
      <c r="E102" s="1870" t="s">
        <v>40</v>
      </c>
      <c r="F102" s="1870"/>
      <c r="G102" s="1988">
        <v>73110</v>
      </c>
      <c r="H102" s="1989">
        <v>64390</v>
      </c>
      <c r="I102" s="1990">
        <v>0.11899999999999999</v>
      </c>
      <c r="J102" s="1990"/>
      <c r="K102" s="2108">
        <v>42630</v>
      </c>
      <c r="L102" s="2109">
        <v>40050</v>
      </c>
      <c r="M102" s="2110">
        <v>6.0999999999999999E-2</v>
      </c>
      <c r="N102" s="2110"/>
      <c r="O102" s="2228" t="s">
        <v>40</v>
      </c>
      <c r="P102" s="2229">
        <v>28650</v>
      </c>
      <c r="Q102" s="2230" t="s">
        <v>40</v>
      </c>
      <c r="R102" s="2230"/>
      <c r="S102" s="2348" t="s">
        <v>443</v>
      </c>
      <c r="T102" s="2349" t="s">
        <v>443</v>
      </c>
      <c r="U102" s="2350" t="s">
        <v>443</v>
      </c>
      <c r="V102" s="2350"/>
    </row>
    <row r="103" spans="2:22">
      <c r="B103" s="5" t="s">
        <v>145</v>
      </c>
      <c r="C103" s="1868">
        <v>97060</v>
      </c>
      <c r="D103" s="1869">
        <v>88010</v>
      </c>
      <c r="E103" s="1870">
        <v>9.2999999999999999E-2</v>
      </c>
      <c r="F103" s="1870"/>
      <c r="G103" s="1988">
        <v>57650</v>
      </c>
      <c r="H103" s="1989">
        <v>57400</v>
      </c>
      <c r="I103" s="1990">
        <v>4.0000000000000001E-3</v>
      </c>
      <c r="J103" s="1990"/>
      <c r="K103" s="2108">
        <v>42050</v>
      </c>
      <c r="L103" s="2109">
        <v>39500</v>
      </c>
      <c r="M103" s="2110">
        <v>6.0999999999999999E-2</v>
      </c>
      <c r="N103" s="2110"/>
      <c r="O103" s="2228" t="s">
        <v>443</v>
      </c>
      <c r="P103" s="2229">
        <v>28410</v>
      </c>
      <c r="Q103" s="2230" t="s">
        <v>443</v>
      </c>
      <c r="R103" s="2230"/>
      <c r="S103" s="2348" t="s">
        <v>40</v>
      </c>
      <c r="T103" s="2349" t="s">
        <v>40</v>
      </c>
      <c r="U103" s="2350" t="s">
        <v>40</v>
      </c>
      <c r="V103" s="2350"/>
    </row>
    <row r="104" spans="2:22">
      <c r="B104" s="5" t="s">
        <v>146</v>
      </c>
      <c r="C104" s="1868" t="s">
        <v>40</v>
      </c>
      <c r="D104" s="1869" t="s">
        <v>40</v>
      </c>
      <c r="E104" s="1870" t="s">
        <v>40</v>
      </c>
      <c r="F104" s="1870"/>
      <c r="G104" s="1988">
        <v>57300</v>
      </c>
      <c r="H104" s="1989">
        <v>56900</v>
      </c>
      <c r="I104" s="1990">
        <v>7.0000000000000001E-3</v>
      </c>
      <c r="J104" s="1990"/>
      <c r="K104" s="2108" t="s">
        <v>40</v>
      </c>
      <c r="L104" s="2109">
        <v>37370</v>
      </c>
      <c r="M104" s="2110" t="s">
        <v>40</v>
      </c>
      <c r="N104" s="2110"/>
      <c r="O104" s="2228" t="s">
        <v>40</v>
      </c>
      <c r="P104" s="2229" t="s">
        <v>40</v>
      </c>
      <c r="Q104" s="2230" t="s">
        <v>40</v>
      </c>
      <c r="R104" s="2230"/>
      <c r="S104" s="2348" t="s">
        <v>443</v>
      </c>
      <c r="T104" s="2349" t="s">
        <v>40</v>
      </c>
      <c r="U104" s="2350" t="s">
        <v>40</v>
      </c>
      <c r="V104" s="2350"/>
    </row>
    <row r="105" spans="2:22">
      <c r="B105" s="5" t="s">
        <v>147</v>
      </c>
      <c r="C105" s="1868" t="s">
        <v>40</v>
      </c>
      <c r="D105" s="1869" t="s">
        <v>443</v>
      </c>
      <c r="E105" s="1870" t="s">
        <v>40</v>
      </c>
      <c r="F105" s="1870"/>
      <c r="G105" s="1988">
        <v>62940</v>
      </c>
      <c r="H105" s="1989">
        <v>58760</v>
      </c>
      <c r="I105" s="1990">
        <v>6.6000000000000003E-2</v>
      </c>
      <c r="J105" s="1990"/>
      <c r="K105" s="2108">
        <v>35130</v>
      </c>
      <c r="L105" s="2109">
        <v>39890</v>
      </c>
      <c r="M105" s="2110">
        <v>-0.13500000000000001</v>
      </c>
      <c r="N105" s="2110"/>
      <c r="O105" s="2228" t="s">
        <v>443</v>
      </c>
      <c r="P105" s="2229" t="s">
        <v>40</v>
      </c>
      <c r="Q105" s="2230" t="s">
        <v>40</v>
      </c>
      <c r="R105" s="2230"/>
      <c r="S105" s="2348" t="s">
        <v>40</v>
      </c>
      <c r="T105" s="2349" t="s">
        <v>443</v>
      </c>
      <c r="U105" s="2350" t="s">
        <v>40</v>
      </c>
      <c r="V105" s="2350"/>
    </row>
    <row r="106" spans="2:22">
      <c r="B106" s="5"/>
    </row>
    <row r="107" spans="2:22" ht="13">
      <c r="B107" s="3" t="s">
        <v>148</v>
      </c>
      <c r="C107" s="1871"/>
      <c r="D107" s="1872"/>
      <c r="E107" s="1873"/>
      <c r="F107" s="1873"/>
      <c r="G107" s="1991"/>
      <c r="H107" s="1992"/>
      <c r="I107" s="1993"/>
      <c r="J107" s="1993"/>
      <c r="K107" s="2111"/>
      <c r="L107" s="2112"/>
      <c r="M107" s="2113"/>
      <c r="N107" s="2113"/>
      <c r="O107" s="2231"/>
      <c r="P107" s="2232"/>
      <c r="Q107" s="2233"/>
      <c r="R107" s="2233"/>
      <c r="S107" s="2351"/>
      <c r="T107" s="2352"/>
      <c r="U107" s="2353"/>
      <c r="V107" s="2353"/>
    </row>
    <row r="108" spans="2:22">
      <c r="B108" s="5" t="s">
        <v>149</v>
      </c>
      <c r="C108" s="1871">
        <v>93870</v>
      </c>
      <c r="D108" s="1872">
        <v>89270</v>
      </c>
      <c r="E108" s="1873">
        <v>4.9000000000000002E-2</v>
      </c>
      <c r="F108" s="1873"/>
      <c r="G108" s="1991">
        <v>61120</v>
      </c>
      <c r="H108" s="1992">
        <v>60480</v>
      </c>
      <c r="I108" s="1993">
        <v>1.0999999999999999E-2</v>
      </c>
      <c r="J108" s="1993"/>
      <c r="K108" s="2111">
        <v>36590</v>
      </c>
      <c r="L108" s="2112">
        <v>36680</v>
      </c>
      <c r="M108" s="2113">
        <v>-3.0000000000000001E-3</v>
      </c>
      <c r="N108" s="2113"/>
      <c r="O108" s="2231">
        <v>27050</v>
      </c>
      <c r="P108" s="2232">
        <v>26860</v>
      </c>
      <c r="Q108" s="2233">
        <v>7.0000000000000001E-3</v>
      </c>
      <c r="R108" s="2233"/>
      <c r="S108" s="2351">
        <v>21900</v>
      </c>
      <c r="T108" s="2352">
        <v>22060</v>
      </c>
      <c r="U108" s="2353">
        <v>-7.0000000000000001E-3</v>
      </c>
      <c r="V108" s="2353"/>
    </row>
    <row r="109" spans="2:22">
      <c r="B109" s="5"/>
    </row>
    <row r="110" spans="2:22" ht="13">
      <c r="B110" s="3" t="s">
        <v>150</v>
      </c>
      <c r="C110" s="1874"/>
      <c r="D110" s="1875"/>
      <c r="E110" s="1876"/>
      <c r="F110" s="1876"/>
      <c r="G110" s="1994"/>
      <c r="H110" s="1995"/>
      <c r="I110" s="1996"/>
      <c r="J110" s="1996"/>
      <c r="K110" s="2114"/>
      <c r="L110" s="2115"/>
      <c r="M110" s="2116"/>
      <c r="N110" s="2116"/>
      <c r="O110" s="2234"/>
      <c r="P110" s="2235"/>
      <c r="Q110" s="2236"/>
      <c r="R110" s="2236"/>
      <c r="S110" s="2354"/>
      <c r="T110" s="2355"/>
      <c r="U110" s="2356"/>
      <c r="V110" s="2356"/>
    </row>
    <row r="111" spans="2:22">
      <c r="B111" s="5" t="s">
        <v>151</v>
      </c>
      <c r="C111" s="1874">
        <v>91600</v>
      </c>
      <c r="D111" s="1875">
        <v>86520</v>
      </c>
      <c r="E111" s="1876">
        <v>5.6000000000000001E-2</v>
      </c>
      <c r="F111" s="1876"/>
      <c r="G111" s="1994">
        <v>60060</v>
      </c>
      <c r="H111" s="1995">
        <v>58310</v>
      </c>
      <c r="I111" s="1996">
        <v>2.9000000000000001E-2</v>
      </c>
      <c r="J111" s="1996"/>
      <c r="K111" s="2114">
        <v>37170</v>
      </c>
      <c r="L111" s="2115">
        <v>36280</v>
      </c>
      <c r="M111" s="2116">
        <v>2.4E-2</v>
      </c>
      <c r="N111" s="2116"/>
      <c r="O111" s="2234">
        <v>26010</v>
      </c>
      <c r="P111" s="2235">
        <v>26010</v>
      </c>
      <c r="Q111" s="2236">
        <v>0</v>
      </c>
      <c r="R111" s="2236"/>
      <c r="S111" s="2354">
        <v>21520</v>
      </c>
      <c r="T111" s="2355">
        <v>21070</v>
      </c>
      <c r="U111" s="2356">
        <v>2.1000000000000001E-2</v>
      </c>
      <c r="V111" s="2356"/>
    </row>
    <row r="112" spans="2:22">
      <c r="B112" s="5" t="s">
        <v>152</v>
      </c>
      <c r="C112" s="1874" t="s">
        <v>443</v>
      </c>
      <c r="D112" s="1875" t="s">
        <v>40</v>
      </c>
      <c r="E112" s="1876" t="s">
        <v>40</v>
      </c>
      <c r="F112" s="1876"/>
      <c r="G112" s="1994">
        <v>54540</v>
      </c>
      <c r="H112" s="1995">
        <v>56690</v>
      </c>
      <c r="I112" s="1996">
        <v>-3.9E-2</v>
      </c>
      <c r="J112" s="1996"/>
      <c r="K112" s="2114">
        <v>29510</v>
      </c>
      <c r="L112" s="2115">
        <v>29130</v>
      </c>
      <c r="M112" s="2116">
        <v>1.2999999999999999E-2</v>
      </c>
      <c r="N112" s="2116"/>
      <c r="O112" s="2234">
        <v>23700</v>
      </c>
      <c r="P112" s="2235">
        <v>23080</v>
      </c>
      <c r="Q112" s="2236">
        <v>2.5999999999999999E-2</v>
      </c>
      <c r="R112" s="2236"/>
      <c r="S112" s="2354">
        <v>20120</v>
      </c>
      <c r="T112" s="2355">
        <v>20380</v>
      </c>
      <c r="U112" s="2356">
        <v>-1.2999999999999999E-2</v>
      </c>
      <c r="V112" s="2356"/>
    </row>
    <row r="113" spans="2:22">
      <c r="B113" s="5" t="s">
        <v>790</v>
      </c>
      <c r="C113" s="1874">
        <v>87960</v>
      </c>
      <c r="D113" s="1875">
        <v>84000</v>
      </c>
      <c r="E113" s="1876">
        <v>4.4999999999999998E-2</v>
      </c>
      <c r="F113" s="1876"/>
      <c r="G113" s="1994">
        <v>56390</v>
      </c>
      <c r="H113" s="1995">
        <v>55390</v>
      </c>
      <c r="I113" s="1996">
        <v>1.7999999999999999E-2</v>
      </c>
      <c r="J113" s="1996"/>
      <c r="K113" s="2114">
        <v>34470</v>
      </c>
      <c r="L113" s="2115">
        <v>34200</v>
      </c>
      <c r="M113" s="2116">
        <v>8.0000000000000002E-3</v>
      </c>
      <c r="N113" s="2116"/>
      <c r="O113" s="2234">
        <v>24210</v>
      </c>
      <c r="P113" s="2235">
        <v>24010</v>
      </c>
      <c r="Q113" s="2236">
        <v>8.0000000000000002E-3</v>
      </c>
      <c r="R113" s="2236"/>
      <c r="S113" s="2354">
        <v>19980</v>
      </c>
      <c r="T113" s="2355">
        <v>19980</v>
      </c>
      <c r="U113" s="2356">
        <v>0</v>
      </c>
      <c r="V113" s="2356"/>
    </row>
    <row r="114" spans="2:22">
      <c r="B114" s="5" t="s">
        <v>153</v>
      </c>
      <c r="C114" s="1874" t="s">
        <v>40</v>
      </c>
      <c r="D114" s="1875">
        <v>80510</v>
      </c>
      <c r="E114" s="1876" t="s">
        <v>40</v>
      </c>
      <c r="F114" s="1876"/>
      <c r="G114" s="1994">
        <v>62820</v>
      </c>
      <c r="H114" s="1995">
        <v>55210</v>
      </c>
      <c r="I114" s="1996">
        <v>0.121</v>
      </c>
      <c r="J114" s="1996"/>
      <c r="K114" s="2114">
        <v>35470</v>
      </c>
      <c r="L114" s="2115">
        <v>34390</v>
      </c>
      <c r="M114" s="2116">
        <v>0.03</v>
      </c>
      <c r="N114" s="2116"/>
      <c r="O114" s="2234">
        <v>23860</v>
      </c>
      <c r="P114" s="2235">
        <v>23690</v>
      </c>
      <c r="Q114" s="2236">
        <v>7.0000000000000001E-3</v>
      </c>
      <c r="R114" s="2236"/>
      <c r="S114" s="2354">
        <v>19540</v>
      </c>
      <c r="T114" s="2355">
        <v>19840</v>
      </c>
      <c r="U114" s="2356">
        <v>-1.4999999999999999E-2</v>
      </c>
      <c r="V114" s="2356"/>
    </row>
    <row r="115" spans="2:22">
      <c r="B115" s="5" t="s">
        <v>789</v>
      </c>
      <c r="C115" s="1874">
        <v>97220</v>
      </c>
      <c r="D115" s="1875">
        <v>98820</v>
      </c>
      <c r="E115" s="1876">
        <v>-1.6E-2</v>
      </c>
      <c r="F115" s="1876"/>
      <c r="G115" s="1994">
        <v>75230</v>
      </c>
      <c r="H115" s="1995">
        <v>71100</v>
      </c>
      <c r="I115" s="1996">
        <v>5.5E-2</v>
      </c>
      <c r="J115" s="1996"/>
      <c r="K115" s="2114">
        <v>42390</v>
      </c>
      <c r="L115" s="2115">
        <v>39570</v>
      </c>
      <c r="M115" s="2116">
        <v>6.6000000000000003E-2</v>
      </c>
      <c r="N115" s="2116"/>
      <c r="O115" s="2234">
        <v>31930</v>
      </c>
      <c r="P115" s="2235">
        <v>29630</v>
      </c>
      <c r="Q115" s="2236">
        <v>7.1999999999999995E-2</v>
      </c>
      <c r="R115" s="2236"/>
      <c r="S115" s="2354">
        <v>27350</v>
      </c>
      <c r="T115" s="2355">
        <v>24900</v>
      </c>
      <c r="U115" s="2356">
        <v>0.09</v>
      </c>
      <c r="V115" s="2356"/>
    </row>
    <row r="116" spans="2:22">
      <c r="B116" s="5" t="s">
        <v>154</v>
      </c>
      <c r="C116" s="1874" t="s">
        <v>40</v>
      </c>
      <c r="D116" s="1875" t="s">
        <v>40</v>
      </c>
      <c r="E116" s="1876" t="s">
        <v>40</v>
      </c>
      <c r="F116" s="1876"/>
      <c r="G116" s="1994">
        <v>47150</v>
      </c>
      <c r="H116" s="1995">
        <v>50870</v>
      </c>
      <c r="I116" s="1996">
        <v>-7.9000000000000001E-2</v>
      </c>
      <c r="J116" s="1996"/>
      <c r="K116" s="2114">
        <v>28860</v>
      </c>
      <c r="L116" s="2115">
        <v>28280</v>
      </c>
      <c r="M116" s="2116">
        <v>0.02</v>
      </c>
      <c r="N116" s="2116"/>
      <c r="O116" s="2234">
        <v>22320</v>
      </c>
      <c r="P116" s="2235">
        <v>22320</v>
      </c>
      <c r="Q116" s="2236">
        <v>0</v>
      </c>
      <c r="R116" s="2236"/>
      <c r="S116" s="2354">
        <v>19740</v>
      </c>
      <c r="T116" s="2355">
        <v>19770</v>
      </c>
      <c r="U116" s="2356">
        <v>-1E-3</v>
      </c>
      <c r="V116" s="2356"/>
    </row>
    <row r="117" spans="2:22">
      <c r="B117" s="5"/>
    </row>
    <row r="118" spans="2:22" ht="13">
      <c r="B118" s="3" t="s">
        <v>155</v>
      </c>
      <c r="C118" s="1877"/>
      <c r="D118" s="1878"/>
      <c r="E118" s="1879"/>
      <c r="F118" s="1879"/>
      <c r="G118" s="1997"/>
      <c r="H118" s="1998"/>
      <c r="I118" s="1999"/>
      <c r="J118" s="1999"/>
      <c r="K118" s="2117"/>
      <c r="L118" s="2118"/>
      <c r="M118" s="2119"/>
      <c r="N118" s="2119"/>
      <c r="O118" s="2237"/>
      <c r="P118" s="2238"/>
      <c r="Q118" s="2239"/>
      <c r="R118" s="2239"/>
      <c r="S118" s="2357"/>
      <c r="T118" s="2358"/>
      <c r="U118" s="2359"/>
      <c r="V118" s="2359"/>
    </row>
    <row r="119" spans="2:22">
      <c r="B119" s="5" t="s">
        <v>155</v>
      </c>
      <c r="C119" s="1877" t="s">
        <v>40</v>
      </c>
      <c r="D119" s="1878" t="s">
        <v>40</v>
      </c>
      <c r="E119" s="1879" t="s">
        <v>40</v>
      </c>
      <c r="F119" s="1879"/>
      <c r="G119" s="1997">
        <v>55010</v>
      </c>
      <c r="H119" s="1998">
        <v>51570</v>
      </c>
      <c r="I119" s="1999">
        <v>6.2E-2</v>
      </c>
      <c r="J119" s="1999"/>
      <c r="K119" s="2117">
        <v>37650</v>
      </c>
      <c r="L119" s="2118">
        <v>34600</v>
      </c>
      <c r="M119" s="2119">
        <v>8.1000000000000003E-2</v>
      </c>
      <c r="N119" s="2119"/>
      <c r="O119" s="2237">
        <v>26050</v>
      </c>
      <c r="P119" s="2238">
        <v>25150</v>
      </c>
      <c r="Q119" s="2239">
        <v>3.5000000000000003E-2</v>
      </c>
      <c r="R119" s="2239"/>
      <c r="S119" s="2357">
        <v>21000</v>
      </c>
      <c r="T119" s="2358">
        <v>21620</v>
      </c>
      <c r="U119" s="2359">
        <v>-2.9000000000000001E-2</v>
      </c>
      <c r="V119" s="2359"/>
    </row>
    <row r="120" spans="2:22">
      <c r="B120" s="5"/>
    </row>
    <row r="121" spans="2:22" ht="13">
      <c r="B121" s="3" t="s">
        <v>156</v>
      </c>
      <c r="C121" s="1880"/>
      <c r="D121" s="1881"/>
      <c r="E121" s="1882"/>
      <c r="F121" s="1882"/>
      <c r="G121" s="2000"/>
      <c r="H121" s="2001"/>
      <c r="I121" s="2002"/>
      <c r="J121" s="2002"/>
      <c r="K121" s="2120"/>
      <c r="L121" s="2121"/>
      <c r="M121" s="2122"/>
      <c r="N121" s="2122"/>
      <c r="O121" s="2240"/>
      <c r="P121" s="2241"/>
      <c r="Q121" s="2242"/>
      <c r="R121" s="2242"/>
      <c r="S121" s="2360"/>
      <c r="T121" s="2361"/>
      <c r="U121" s="2362"/>
      <c r="V121" s="2362"/>
    </row>
    <row r="122" spans="2:22">
      <c r="B122" s="5" t="s">
        <v>156</v>
      </c>
      <c r="C122" s="1880">
        <v>105070</v>
      </c>
      <c r="D122" s="1881">
        <v>121060</v>
      </c>
      <c r="E122" s="1882">
        <v>-0.152</v>
      </c>
      <c r="F122" s="1882"/>
      <c r="G122" s="2000">
        <v>65730</v>
      </c>
      <c r="H122" s="2001">
        <v>62490</v>
      </c>
      <c r="I122" s="2002">
        <v>4.9000000000000002E-2</v>
      </c>
      <c r="J122" s="2002"/>
      <c r="K122" s="2120">
        <v>45600</v>
      </c>
      <c r="L122" s="2121">
        <v>43010</v>
      </c>
      <c r="M122" s="2122">
        <v>5.7000000000000002E-2</v>
      </c>
      <c r="N122" s="2122"/>
      <c r="O122" s="2240">
        <v>34240</v>
      </c>
      <c r="P122" s="2241">
        <v>32730</v>
      </c>
      <c r="Q122" s="2242">
        <v>4.3999999999999997E-2</v>
      </c>
      <c r="R122" s="2242"/>
      <c r="S122" s="2360">
        <v>24050</v>
      </c>
      <c r="T122" s="2361">
        <v>23570</v>
      </c>
      <c r="U122" s="2362">
        <v>0.02</v>
      </c>
      <c r="V122" s="2362"/>
    </row>
    <row r="123" spans="2:22">
      <c r="B123" s="5"/>
    </row>
    <row r="124" spans="2:22" ht="13">
      <c r="B124" s="3" t="s">
        <v>157</v>
      </c>
      <c r="C124" s="1883"/>
      <c r="D124" s="1884"/>
      <c r="E124" s="1885"/>
      <c r="F124" s="1885"/>
      <c r="G124" s="2003"/>
      <c r="H124" s="2004"/>
      <c r="I124" s="2005"/>
      <c r="J124" s="2005"/>
      <c r="K124" s="2123"/>
      <c r="L124" s="2124"/>
      <c r="M124" s="2125"/>
      <c r="N124" s="2125"/>
      <c r="O124" s="2243"/>
      <c r="P124" s="2244"/>
      <c r="Q124" s="2245"/>
      <c r="R124" s="2245"/>
      <c r="S124" s="2363"/>
      <c r="T124" s="2364"/>
      <c r="U124" s="2365"/>
      <c r="V124" s="2365"/>
    </row>
    <row r="125" spans="2:22">
      <c r="B125" s="5" t="s">
        <v>157</v>
      </c>
      <c r="C125" s="1883">
        <v>90850</v>
      </c>
      <c r="D125" s="1884">
        <v>85080</v>
      </c>
      <c r="E125" s="1885">
        <v>6.3E-2</v>
      </c>
      <c r="F125" s="1885"/>
      <c r="G125" s="2003">
        <v>54980</v>
      </c>
      <c r="H125" s="2004">
        <v>53160</v>
      </c>
      <c r="I125" s="2005">
        <v>3.3000000000000002E-2</v>
      </c>
      <c r="J125" s="2005"/>
      <c r="K125" s="2123">
        <v>36520</v>
      </c>
      <c r="L125" s="2124">
        <v>33690</v>
      </c>
      <c r="M125" s="2125">
        <v>7.6999999999999999E-2</v>
      </c>
      <c r="N125" s="2125"/>
      <c r="O125" s="2243">
        <v>27430</v>
      </c>
      <c r="P125" s="2244">
        <v>25630</v>
      </c>
      <c r="Q125" s="2245">
        <v>6.6000000000000003E-2</v>
      </c>
      <c r="R125" s="2245"/>
      <c r="S125" s="2363" t="s">
        <v>40</v>
      </c>
      <c r="T125" s="2364">
        <v>21820</v>
      </c>
      <c r="U125" s="2365" t="s">
        <v>40</v>
      </c>
      <c r="V125" s="2365"/>
    </row>
    <row r="126" spans="2:22">
      <c r="B126" s="5"/>
    </row>
    <row r="127" spans="2:22" ht="13">
      <c r="B127" s="3" t="s">
        <v>158</v>
      </c>
      <c r="C127" s="1886"/>
      <c r="D127" s="1887"/>
      <c r="E127" s="1888"/>
      <c r="F127" s="1888"/>
      <c r="G127" s="2006"/>
      <c r="H127" s="2007"/>
      <c r="I127" s="2008"/>
      <c r="J127" s="2008"/>
      <c r="K127" s="2126"/>
      <c r="L127" s="2127"/>
      <c r="M127" s="2128"/>
      <c r="N127" s="2128"/>
      <c r="O127" s="2246"/>
      <c r="P127" s="2247"/>
      <c r="Q127" s="2248"/>
      <c r="R127" s="2248"/>
      <c r="S127" s="2366"/>
      <c r="T127" s="2367"/>
      <c r="U127" s="2368"/>
      <c r="V127" s="2368"/>
    </row>
    <row r="128" spans="2:22">
      <c r="B128" s="5" t="s">
        <v>158</v>
      </c>
      <c r="C128" s="1886">
        <v>108630</v>
      </c>
      <c r="D128" s="1887">
        <v>109430</v>
      </c>
      <c r="E128" s="1888">
        <v>-7.0000000000000001E-3</v>
      </c>
      <c r="F128" s="1888"/>
      <c r="G128" s="2006">
        <v>73740</v>
      </c>
      <c r="H128" s="2007">
        <v>72590</v>
      </c>
      <c r="I128" s="2008">
        <v>1.6E-2</v>
      </c>
      <c r="J128" s="2008"/>
      <c r="K128" s="2126">
        <v>39650</v>
      </c>
      <c r="L128" s="2127">
        <v>44350</v>
      </c>
      <c r="M128" s="2128">
        <v>-0.11899999999999999</v>
      </c>
      <c r="N128" s="2128"/>
      <c r="O128" s="2246">
        <v>26440</v>
      </c>
      <c r="P128" s="2247">
        <v>26190</v>
      </c>
      <c r="Q128" s="2248">
        <v>8.9999999999999993E-3</v>
      </c>
      <c r="R128" s="2248"/>
      <c r="S128" s="2366">
        <v>21300</v>
      </c>
      <c r="T128" s="2367">
        <v>21230</v>
      </c>
      <c r="U128" s="2368">
        <v>3.0000000000000001E-3</v>
      </c>
      <c r="V128" s="2368"/>
    </row>
    <row r="129" spans="2:22">
      <c r="B129" s="5"/>
    </row>
    <row r="130" spans="2:22" ht="13">
      <c r="B130" s="3" t="s">
        <v>159</v>
      </c>
      <c r="C130" s="1889"/>
      <c r="D130" s="1890"/>
      <c r="E130" s="1891"/>
      <c r="F130" s="1891"/>
      <c r="G130" s="2009"/>
      <c r="H130" s="2010"/>
      <c r="I130" s="2011"/>
      <c r="J130" s="2011"/>
      <c r="K130" s="2129"/>
      <c r="L130" s="2130"/>
      <c r="M130" s="2131"/>
      <c r="N130" s="2131"/>
      <c r="O130" s="2249"/>
      <c r="P130" s="2250"/>
      <c r="Q130" s="2251"/>
      <c r="R130" s="2251"/>
      <c r="S130" s="2369"/>
      <c r="T130" s="2370"/>
      <c r="U130" s="2371"/>
      <c r="V130" s="2371"/>
    </row>
    <row r="131" spans="2:22">
      <c r="B131" s="5" t="s">
        <v>159</v>
      </c>
      <c r="C131" s="1889">
        <v>106340</v>
      </c>
      <c r="D131" s="1890">
        <v>97310</v>
      </c>
      <c r="E131" s="1891">
        <v>8.5000000000000006E-2</v>
      </c>
      <c r="F131" s="1891"/>
      <c r="G131" s="2009">
        <v>61440</v>
      </c>
      <c r="H131" s="2010">
        <v>58890</v>
      </c>
      <c r="I131" s="2011">
        <v>4.2000000000000003E-2</v>
      </c>
      <c r="J131" s="2011"/>
      <c r="K131" s="2129">
        <v>36380</v>
      </c>
      <c r="L131" s="2130">
        <v>36590</v>
      </c>
      <c r="M131" s="2131">
        <v>-6.0000000000000001E-3</v>
      </c>
      <c r="N131" s="2131"/>
      <c r="O131" s="2249">
        <v>25540</v>
      </c>
      <c r="P131" s="2250">
        <v>26110</v>
      </c>
      <c r="Q131" s="2251">
        <v>-2.1999999999999999E-2</v>
      </c>
      <c r="R131" s="2251"/>
      <c r="S131" s="2369">
        <v>19990</v>
      </c>
      <c r="T131" s="2370">
        <v>19390</v>
      </c>
      <c r="U131" s="2371">
        <v>0.03</v>
      </c>
      <c r="V131" s="2371"/>
    </row>
    <row r="132" spans="2:22">
      <c r="B132" s="5"/>
    </row>
    <row r="133" spans="2:22" ht="13">
      <c r="B133" s="3" t="s">
        <v>161</v>
      </c>
      <c r="C133" s="1895"/>
      <c r="D133" s="1896"/>
      <c r="E133" s="1897"/>
      <c r="F133" s="1897"/>
      <c r="G133" s="2015"/>
      <c r="H133" s="2016"/>
      <c r="I133" s="2017"/>
      <c r="J133" s="2017"/>
      <c r="K133" s="2135"/>
      <c r="L133" s="2136"/>
      <c r="M133" s="2137"/>
      <c r="N133" s="2137"/>
      <c r="O133" s="2255"/>
      <c r="P133" s="2256"/>
      <c r="Q133" s="2257"/>
      <c r="R133" s="2257"/>
      <c r="S133" s="2375"/>
      <c r="T133" s="2376"/>
      <c r="U133" s="2377"/>
      <c r="V133" s="2377"/>
    </row>
    <row r="134" spans="2:22">
      <c r="B134" s="5" t="s">
        <v>161</v>
      </c>
      <c r="C134" s="1895">
        <v>114870</v>
      </c>
      <c r="D134" s="1896">
        <v>107140</v>
      </c>
      <c r="E134" s="1897">
        <v>6.7000000000000004E-2</v>
      </c>
      <c r="F134" s="1897"/>
      <c r="G134" s="2015">
        <v>62930</v>
      </c>
      <c r="H134" s="2016">
        <v>60990</v>
      </c>
      <c r="I134" s="2017">
        <v>3.1E-2</v>
      </c>
      <c r="J134" s="2017"/>
      <c r="K134" s="2135">
        <v>40650</v>
      </c>
      <c r="L134" s="2136">
        <v>38770</v>
      </c>
      <c r="M134" s="2137">
        <v>4.5999999999999999E-2</v>
      </c>
      <c r="N134" s="2137"/>
      <c r="O134" s="2255">
        <v>30790</v>
      </c>
      <c r="P134" s="2256">
        <v>30000</v>
      </c>
      <c r="Q134" s="2257">
        <v>2.5999999999999999E-2</v>
      </c>
      <c r="R134" s="2257"/>
      <c r="S134" s="2375">
        <v>24080</v>
      </c>
      <c r="T134" s="2376">
        <v>23740</v>
      </c>
      <c r="U134" s="2377">
        <v>1.4E-2</v>
      </c>
      <c r="V134" s="2377"/>
    </row>
    <row r="135" spans="2:22">
      <c r="B135" s="5"/>
    </row>
    <row r="136" spans="2:22" ht="13">
      <c r="B136" s="3" t="s">
        <v>160</v>
      </c>
      <c r="C136" s="1892"/>
      <c r="D136" s="1893"/>
      <c r="E136" s="1894"/>
      <c r="F136" s="1894"/>
      <c r="G136" s="2012"/>
      <c r="H136" s="2013"/>
      <c r="I136" s="2014"/>
      <c r="J136" s="2014"/>
      <c r="K136" s="2132"/>
      <c r="L136" s="2133"/>
      <c r="M136" s="2134"/>
      <c r="N136" s="2134"/>
      <c r="O136" s="2252"/>
      <c r="P136" s="2253"/>
      <c r="Q136" s="2254"/>
      <c r="R136" s="2254"/>
      <c r="S136" s="2372"/>
      <c r="T136" s="2373"/>
      <c r="U136" s="2374"/>
      <c r="V136" s="2374"/>
    </row>
    <row r="137" spans="2:22">
      <c r="B137" s="5" t="s">
        <v>160</v>
      </c>
      <c r="C137" s="1892">
        <v>103720</v>
      </c>
      <c r="D137" s="1893">
        <v>88620</v>
      </c>
      <c r="E137" s="1894">
        <v>0.14599999999999999</v>
      </c>
      <c r="F137" s="1894"/>
      <c r="G137" s="2012">
        <v>53320</v>
      </c>
      <c r="H137" s="2013">
        <v>52800</v>
      </c>
      <c r="I137" s="2014">
        <v>0.01</v>
      </c>
      <c r="J137" s="2014"/>
      <c r="K137" s="2132">
        <v>36260</v>
      </c>
      <c r="L137" s="2133">
        <v>36100</v>
      </c>
      <c r="M137" s="2134">
        <v>5.0000000000000001E-3</v>
      </c>
      <c r="N137" s="2134"/>
      <c r="O137" s="2252">
        <v>23640</v>
      </c>
      <c r="P137" s="2253">
        <v>24440</v>
      </c>
      <c r="Q137" s="2254">
        <v>-3.4000000000000002E-2</v>
      </c>
      <c r="R137" s="2254"/>
      <c r="S137" s="2372" t="s">
        <v>40</v>
      </c>
      <c r="T137" s="2373" t="s">
        <v>40</v>
      </c>
      <c r="U137" s="2374" t="s">
        <v>40</v>
      </c>
      <c r="V137" s="2374"/>
    </row>
    <row r="138" spans="2:22">
      <c r="B138" s="5"/>
    </row>
    <row r="139" spans="2:22" ht="13">
      <c r="B139" s="3" t="s">
        <v>162</v>
      </c>
      <c r="C139" s="1898"/>
      <c r="D139" s="1899"/>
      <c r="E139" s="1900"/>
      <c r="F139" s="1900"/>
      <c r="G139" s="2018"/>
      <c r="H139" s="2019"/>
      <c r="I139" s="2020"/>
      <c r="J139" s="2020"/>
      <c r="K139" s="2138"/>
      <c r="L139" s="2139"/>
      <c r="M139" s="2140"/>
      <c r="N139" s="2140"/>
      <c r="O139" s="2258"/>
      <c r="P139" s="2259"/>
      <c r="Q139" s="2260"/>
      <c r="R139" s="2260"/>
      <c r="S139" s="2378"/>
      <c r="T139" s="2379"/>
      <c r="U139" s="2380"/>
      <c r="V139" s="2380"/>
    </row>
    <row r="140" spans="2:22">
      <c r="B140" s="5" t="s">
        <v>163</v>
      </c>
      <c r="C140" s="1898" t="s">
        <v>40</v>
      </c>
      <c r="D140" s="1899">
        <v>78290</v>
      </c>
      <c r="E140" s="1900" t="s">
        <v>40</v>
      </c>
      <c r="F140" s="1900"/>
      <c r="G140" s="2018">
        <v>57740</v>
      </c>
      <c r="H140" s="2019">
        <v>60240</v>
      </c>
      <c r="I140" s="2020">
        <v>-4.2999999999999997E-2</v>
      </c>
      <c r="J140" s="2020"/>
      <c r="K140" s="2138">
        <v>40220</v>
      </c>
      <c r="L140" s="2139">
        <v>35840</v>
      </c>
      <c r="M140" s="2140">
        <v>0.109</v>
      </c>
      <c r="N140" s="2140"/>
      <c r="O140" s="2258" t="s">
        <v>40</v>
      </c>
      <c r="P140" s="2259">
        <v>27360</v>
      </c>
      <c r="Q140" s="2260" t="s">
        <v>40</v>
      </c>
      <c r="R140" s="2260"/>
      <c r="S140" s="2378">
        <v>22490</v>
      </c>
      <c r="T140" s="2379">
        <v>21100</v>
      </c>
      <c r="U140" s="2380">
        <v>6.2E-2</v>
      </c>
      <c r="V140" s="2380"/>
    </row>
    <row r="141" spans="2:22">
      <c r="B141" s="5"/>
    </row>
    <row r="142" spans="2:22" ht="13">
      <c r="B142" s="3" t="s">
        <v>164</v>
      </c>
      <c r="C142" s="1901"/>
      <c r="D142" s="1902"/>
      <c r="E142" s="1903"/>
      <c r="F142" s="1903"/>
      <c r="G142" s="2021"/>
      <c r="H142" s="2022"/>
      <c r="I142" s="2023"/>
      <c r="J142" s="2023"/>
      <c r="K142" s="2141"/>
      <c r="L142" s="2142"/>
      <c r="M142" s="2143"/>
      <c r="N142" s="2143"/>
      <c r="O142" s="2261"/>
      <c r="P142" s="2262"/>
      <c r="Q142" s="2263"/>
      <c r="R142" s="2263"/>
      <c r="S142" s="2381"/>
      <c r="T142" s="2382"/>
      <c r="U142" s="2383"/>
      <c r="V142" s="2383"/>
    </row>
    <row r="143" spans="2:22">
      <c r="B143" s="5" t="s">
        <v>165</v>
      </c>
      <c r="C143" s="1901">
        <v>89440</v>
      </c>
      <c r="D143" s="1902">
        <v>91450</v>
      </c>
      <c r="E143" s="1903">
        <v>-2.3E-2</v>
      </c>
      <c r="F143" s="1903"/>
      <c r="G143" s="2021">
        <v>62910</v>
      </c>
      <c r="H143" s="2022">
        <v>61670</v>
      </c>
      <c r="I143" s="2023">
        <v>0.02</v>
      </c>
      <c r="J143" s="2023"/>
      <c r="K143" s="2141">
        <v>39520</v>
      </c>
      <c r="L143" s="2142">
        <v>38510</v>
      </c>
      <c r="M143" s="2143">
        <v>2.5999999999999999E-2</v>
      </c>
      <c r="N143" s="2143"/>
      <c r="O143" s="2261">
        <v>28680</v>
      </c>
      <c r="P143" s="2262">
        <v>27910</v>
      </c>
      <c r="Q143" s="2263">
        <v>2.7E-2</v>
      </c>
      <c r="R143" s="2263"/>
      <c r="S143" s="2381">
        <v>24480</v>
      </c>
      <c r="T143" s="2382">
        <v>23130</v>
      </c>
      <c r="U143" s="2383">
        <v>5.5E-2</v>
      </c>
      <c r="V143" s="2383"/>
    </row>
    <row r="144" spans="2:22">
      <c r="B144" s="5" t="s">
        <v>166</v>
      </c>
      <c r="C144" s="1901" t="s">
        <v>40</v>
      </c>
      <c r="D144" s="1902" t="s">
        <v>443</v>
      </c>
      <c r="E144" s="1903" t="s">
        <v>40</v>
      </c>
      <c r="F144" s="1903"/>
      <c r="G144" s="2021" t="s">
        <v>40</v>
      </c>
      <c r="H144" s="2022" t="s">
        <v>40</v>
      </c>
      <c r="I144" s="2023" t="s">
        <v>40</v>
      </c>
      <c r="J144" s="2023"/>
      <c r="K144" s="2141">
        <v>39180</v>
      </c>
      <c r="L144" s="2142">
        <v>38640</v>
      </c>
      <c r="M144" s="2143">
        <v>1.4E-2</v>
      </c>
      <c r="N144" s="2143"/>
      <c r="O144" s="2261">
        <v>29010</v>
      </c>
      <c r="P144" s="2262">
        <v>28840</v>
      </c>
      <c r="Q144" s="2263">
        <v>6.0000000000000001E-3</v>
      </c>
      <c r="R144" s="2263"/>
      <c r="S144" s="2381">
        <v>22240</v>
      </c>
      <c r="T144" s="2382">
        <v>21970</v>
      </c>
      <c r="U144" s="2383">
        <v>1.2E-2</v>
      </c>
      <c r="V144" s="2383"/>
    </row>
    <row r="145" spans="2:22">
      <c r="B145" s="5" t="s">
        <v>167</v>
      </c>
      <c r="C145" s="1901">
        <v>87270</v>
      </c>
      <c r="D145" s="1902">
        <v>83940</v>
      </c>
      <c r="E145" s="1903">
        <v>3.7999999999999999E-2</v>
      </c>
      <c r="F145" s="1903"/>
      <c r="G145" s="2021">
        <v>66500</v>
      </c>
      <c r="H145" s="2022">
        <v>66610</v>
      </c>
      <c r="I145" s="2023">
        <v>-2E-3</v>
      </c>
      <c r="J145" s="2023"/>
      <c r="K145" s="2141">
        <v>42700</v>
      </c>
      <c r="L145" s="2142">
        <v>41680</v>
      </c>
      <c r="M145" s="2143">
        <v>2.4E-2</v>
      </c>
      <c r="N145" s="2143"/>
      <c r="O145" s="2261">
        <v>27340</v>
      </c>
      <c r="P145" s="2262">
        <v>27320</v>
      </c>
      <c r="Q145" s="2263">
        <v>1E-3</v>
      </c>
      <c r="R145" s="2263"/>
      <c r="S145" s="2381">
        <v>22050</v>
      </c>
      <c r="T145" s="2382">
        <v>21900</v>
      </c>
      <c r="U145" s="2383">
        <v>7.0000000000000001E-3</v>
      </c>
      <c r="V145" s="2383"/>
    </row>
    <row r="146" spans="2:22">
      <c r="B146" s="5" t="s">
        <v>168</v>
      </c>
      <c r="C146" s="1901" t="s">
        <v>40</v>
      </c>
      <c r="D146" s="1902" t="s">
        <v>443</v>
      </c>
      <c r="E146" s="1903" t="s">
        <v>40</v>
      </c>
      <c r="F146" s="1903"/>
      <c r="G146" s="2021">
        <v>57990</v>
      </c>
      <c r="H146" s="2022">
        <v>58710</v>
      </c>
      <c r="I146" s="2023">
        <v>-1.2E-2</v>
      </c>
      <c r="J146" s="2023"/>
      <c r="K146" s="2141">
        <v>40270</v>
      </c>
      <c r="L146" s="2142">
        <v>37850</v>
      </c>
      <c r="M146" s="2143">
        <v>0.06</v>
      </c>
      <c r="N146" s="2143"/>
      <c r="O146" s="2261">
        <v>29140</v>
      </c>
      <c r="P146" s="2262">
        <v>29610</v>
      </c>
      <c r="Q146" s="2263">
        <v>-1.6E-2</v>
      </c>
      <c r="R146" s="2263"/>
      <c r="S146" s="2381">
        <v>21890</v>
      </c>
      <c r="T146" s="2382">
        <v>21990</v>
      </c>
      <c r="U146" s="2383">
        <v>-5.0000000000000001E-3</v>
      </c>
      <c r="V146" s="2383"/>
    </row>
    <row r="147" spans="2:22">
      <c r="B147" s="5" t="s">
        <v>169</v>
      </c>
      <c r="C147" s="1901" t="s">
        <v>40</v>
      </c>
      <c r="D147" s="1902" t="s">
        <v>40</v>
      </c>
      <c r="E147" s="1903" t="s">
        <v>40</v>
      </c>
      <c r="F147" s="1903"/>
      <c r="G147" s="2021">
        <v>68670</v>
      </c>
      <c r="H147" s="2022">
        <v>68300</v>
      </c>
      <c r="I147" s="2023">
        <v>5.0000000000000001E-3</v>
      </c>
      <c r="J147" s="2023"/>
      <c r="K147" s="2141">
        <v>43060</v>
      </c>
      <c r="L147" s="2142">
        <v>41090</v>
      </c>
      <c r="M147" s="2143">
        <v>4.5999999999999999E-2</v>
      </c>
      <c r="N147" s="2143"/>
      <c r="O147" s="2261" t="s">
        <v>40</v>
      </c>
      <c r="P147" s="2262">
        <v>28240</v>
      </c>
      <c r="Q147" s="2263" t="s">
        <v>40</v>
      </c>
      <c r="R147" s="2263"/>
      <c r="S147" s="2381" t="s">
        <v>40</v>
      </c>
      <c r="T147" s="2382">
        <v>21990</v>
      </c>
      <c r="U147" s="2383" t="s">
        <v>40</v>
      </c>
      <c r="V147" s="2383"/>
    </row>
    <row r="148" spans="2:22">
      <c r="B148" s="5" t="s">
        <v>170</v>
      </c>
      <c r="C148" s="1901" t="s">
        <v>40</v>
      </c>
      <c r="D148" s="1902" t="s">
        <v>40</v>
      </c>
      <c r="E148" s="1903" t="s">
        <v>40</v>
      </c>
      <c r="F148" s="1903"/>
      <c r="G148" s="2021">
        <v>57730</v>
      </c>
      <c r="H148" s="2022">
        <v>53830</v>
      </c>
      <c r="I148" s="2023">
        <v>6.7000000000000004E-2</v>
      </c>
      <c r="J148" s="2023"/>
      <c r="K148" s="2141">
        <v>37260</v>
      </c>
      <c r="L148" s="2142">
        <v>35710</v>
      </c>
      <c r="M148" s="2143">
        <v>4.1000000000000002E-2</v>
      </c>
      <c r="N148" s="2143"/>
      <c r="O148" s="2261">
        <v>28870</v>
      </c>
      <c r="P148" s="2262">
        <v>27910</v>
      </c>
      <c r="Q148" s="2263">
        <v>3.3000000000000002E-2</v>
      </c>
      <c r="R148" s="2263"/>
      <c r="S148" s="2381">
        <v>24280</v>
      </c>
      <c r="T148" s="2382">
        <v>22840</v>
      </c>
      <c r="U148" s="2383">
        <v>0.06</v>
      </c>
      <c r="V148" s="2383"/>
    </row>
    <row r="149" spans="2:22">
      <c r="B149" s="5" t="s">
        <v>171</v>
      </c>
      <c r="C149" s="1901" t="s">
        <v>40</v>
      </c>
      <c r="D149" s="1902" t="s">
        <v>443</v>
      </c>
      <c r="E149" s="1903" t="s">
        <v>40</v>
      </c>
      <c r="F149" s="1903"/>
      <c r="G149" s="2021">
        <v>60010</v>
      </c>
      <c r="H149" s="2022">
        <v>61360</v>
      </c>
      <c r="I149" s="2023">
        <v>-2.1999999999999999E-2</v>
      </c>
      <c r="J149" s="2023"/>
      <c r="K149" s="2141">
        <v>40450</v>
      </c>
      <c r="L149" s="2142">
        <v>39300</v>
      </c>
      <c r="M149" s="2143">
        <v>2.8000000000000001E-2</v>
      </c>
      <c r="N149" s="2143"/>
      <c r="O149" s="2261">
        <v>32040</v>
      </c>
      <c r="P149" s="2262">
        <v>30470</v>
      </c>
      <c r="Q149" s="2263">
        <v>4.9000000000000002E-2</v>
      </c>
      <c r="R149" s="2263"/>
      <c r="S149" s="2381">
        <v>25390</v>
      </c>
      <c r="T149" s="2382">
        <v>23730</v>
      </c>
      <c r="U149" s="2383">
        <v>6.5000000000000002E-2</v>
      </c>
      <c r="V149" s="2383"/>
    </row>
    <row r="150" spans="2:22">
      <c r="B150" s="5" t="s">
        <v>172</v>
      </c>
      <c r="C150" s="1901" t="s">
        <v>40</v>
      </c>
      <c r="D150" s="1902" t="s">
        <v>443</v>
      </c>
      <c r="E150" s="1903" t="s">
        <v>40</v>
      </c>
      <c r="F150" s="1903"/>
      <c r="G150" s="2021">
        <v>62410</v>
      </c>
      <c r="H150" s="2022">
        <v>63460</v>
      </c>
      <c r="I150" s="2023">
        <v>-1.7000000000000001E-2</v>
      </c>
      <c r="J150" s="2023"/>
      <c r="K150" s="2141">
        <v>39670</v>
      </c>
      <c r="L150" s="2142">
        <v>38070</v>
      </c>
      <c r="M150" s="2143">
        <v>0.04</v>
      </c>
      <c r="N150" s="2143"/>
      <c r="O150" s="2261">
        <v>29240</v>
      </c>
      <c r="P150" s="2262">
        <v>28110</v>
      </c>
      <c r="Q150" s="2263">
        <v>3.9E-2</v>
      </c>
      <c r="R150" s="2263"/>
      <c r="S150" s="2381">
        <v>22510</v>
      </c>
      <c r="T150" s="2382">
        <v>22620</v>
      </c>
      <c r="U150" s="2383">
        <v>-5.0000000000000001E-3</v>
      </c>
      <c r="V150" s="2383"/>
    </row>
    <row r="151" spans="2:22">
      <c r="B151" s="5" t="s">
        <v>173</v>
      </c>
      <c r="C151" s="1901" t="s">
        <v>443</v>
      </c>
      <c r="D151" s="1902" t="s">
        <v>40</v>
      </c>
      <c r="E151" s="1903" t="s">
        <v>40</v>
      </c>
      <c r="F151" s="1903"/>
      <c r="G151" s="2021" t="s">
        <v>40</v>
      </c>
      <c r="H151" s="2022" t="s">
        <v>40</v>
      </c>
      <c r="I151" s="2023" t="s">
        <v>40</v>
      </c>
      <c r="J151" s="2023"/>
      <c r="K151" s="2141">
        <v>39670</v>
      </c>
      <c r="L151" s="2142">
        <v>39510</v>
      </c>
      <c r="M151" s="2143">
        <v>4.0000000000000001E-3</v>
      </c>
      <c r="N151" s="2143"/>
      <c r="O151" s="2261" t="s">
        <v>40</v>
      </c>
      <c r="P151" s="2262">
        <v>28780</v>
      </c>
      <c r="Q151" s="2263" t="s">
        <v>40</v>
      </c>
      <c r="R151" s="2263"/>
      <c r="S151" s="2381">
        <v>25000</v>
      </c>
      <c r="T151" s="2382">
        <v>23580</v>
      </c>
      <c r="U151" s="2383">
        <v>5.7000000000000002E-2</v>
      </c>
      <c r="V151" s="2383"/>
    </row>
    <row r="152" spans="2:22">
      <c r="B152" s="5" t="s">
        <v>174</v>
      </c>
      <c r="C152" s="1901" t="s">
        <v>443</v>
      </c>
      <c r="D152" s="1902" t="s">
        <v>40</v>
      </c>
      <c r="E152" s="1903" t="s">
        <v>40</v>
      </c>
      <c r="F152" s="1903"/>
      <c r="G152" s="2021">
        <v>60820</v>
      </c>
      <c r="H152" s="2022">
        <v>59430</v>
      </c>
      <c r="I152" s="2023">
        <v>2.3E-2</v>
      </c>
      <c r="J152" s="2023"/>
      <c r="K152" s="2141">
        <v>39490</v>
      </c>
      <c r="L152" s="2142">
        <v>38810</v>
      </c>
      <c r="M152" s="2143">
        <v>1.7000000000000001E-2</v>
      </c>
      <c r="N152" s="2143"/>
      <c r="O152" s="2261">
        <v>30080</v>
      </c>
      <c r="P152" s="2262">
        <v>30030</v>
      </c>
      <c r="Q152" s="2263">
        <v>2E-3</v>
      </c>
      <c r="R152" s="2263"/>
      <c r="S152" s="2381">
        <v>24020</v>
      </c>
      <c r="T152" s="2382">
        <v>24010</v>
      </c>
      <c r="U152" s="2383">
        <v>0</v>
      </c>
      <c r="V152" s="2383"/>
    </row>
    <row r="153" spans="2:22">
      <c r="B153" s="5" t="s">
        <v>175</v>
      </c>
      <c r="C153" s="1901" t="s">
        <v>443</v>
      </c>
      <c r="D153" s="1902" t="s">
        <v>40</v>
      </c>
      <c r="E153" s="1903" t="s">
        <v>40</v>
      </c>
      <c r="F153" s="1903"/>
      <c r="G153" s="2021">
        <v>62850</v>
      </c>
      <c r="H153" s="2022">
        <v>65900</v>
      </c>
      <c r="I153" s="2023">
        <v>-4.9000000000000002E-2</v>
      </c>
      <c r="J153" s="2023"/>
      <c r="K153" s="2141">
        <v>39650</v>
      </c>
      <c r="L153" s="2142">
        <v>37790</v>
      </c>
      <c r="M153" s="2143">
        <v>4.7E-2</v>
      </c>
      <c r="N153" s="2143"/>
      <c r="O153" s="2261" t="s">
        <v>40</v>
      </c>
      <c r="P153" s="2262">
        <v>28020</v>
      </c>
      <c r="Q153" s="2263" t="s">
        <v>40</v>
      </c>
      <c r="R153" s="2263"/>
      <c r="S153" s="2381" t="s">
        <v>40</v>
      </c>
      <c r="T153" s="2382" t="s">
        <v>443</v>
      </c>
      <c r="U153" s="2383" t="s">
        <v>40</v>
      </c>
      <c r="V153" s="2383"/>
    </row>
    <row r="154" spans="2:22">
      <c r="B154" s="5" t="s">
        <v>176</v>
      </c>
      <c r="C154" s="1901" t="s">
        <v>40</v>
      </c>
      <c r="D154" s="1902" t="s">
        <v>40</v>
      </c>
      <c r="E154" s="1903" t="s">
        <v>40</v>
      </c>
      <c r="F154" s="1903"/>
      <c r="G154" s="2021">
        <v>59580</v>
      </c>
      <c r="H154" s="2022">
        <v>57440</v>
      </c>
      <c r="I154" s="2023">
        <v>3.5999999999999997E-2</v>
      </c>
      <c r="J154" s="2023"/>
      <c r="K154" s="2141">
        <v>38100</v>
      </c>
      <c r="L154" s="2142">
        <v>37800</v>
      </c>
      <c r="M154" s="2143">
        <v>8.0000000000000002E-3</v>
      </c>
      <c r="N154" s="2143"/>
      <c r="O154" s="2261">
        <v>28520</v>
      </c>
      <c r="P154" s="2262">
        <v>28650</v>
      </c>
      <c r="Q154" s="2263">
        <v>-4.0000000000000001E-3</v>
      </c>
      <c r="R154" s="2263"/>
      <c r="S154" s="2381">
        <v>21290</v>
      </c>
      <c r="T154" s="2382">
        <v>21870</v>
      </c>
      <c r="U154" s="2383">
        <v>-2.7E-2</v>
      </c>
      <c r="V154" s="2383"/>
    </row>
    <row r="155" spans="2:22">
      <c r="B155" s="5" t="s">
        <v>177</v>
      </c>
      <c r="C155" s="1901" t="s">
        <v>40</v>
      </c>
      <c r="D155" s="1902" t="s">
        <v>443</v>
      </c>
      <c r="E155" s="1903" t="s">
        <v>40</v>
      </c>
      <c r="F155" s="1903"/>
      <c r="G155" s="2021" t="s">
        <v>40</v>
      </c>
      <c r="H155" s="2022" t="s">
        <v>40</v>
      </c>
      <c r="I155" s="2023" t="s">
        <v>40</v>
      </c>
      <c r="J155" s="2023"/>
      <c r="K155" s="2141">
        <v>38970</v>
      </c>
      <c r="L155" s="2142">
        <v>37300</v>
      </c>
      <c r="M155" s="2143">
        <v>4.2999999999999997E-2</v>
      </c>
      <c r="N155" s="2143"/>
      <c r="O155" s="2261" t="s">
        <v>443</v>
      </c>
      <c r="P155" s="2262" t="s">
        <v>40</v>
      </c>
      <c r="Q155" s="2263" t="s">
        <v>40</v>
      </c>
      <c r="R155" s="2263"/>
      <c r="S155" s="2381" t="s">
        <v>443</v>
      </c>
      <c r="T155" s="2382" t="s">
        <v>443</v>
      </c>
      <c r="U155" s="2383" t="s">
        <v>443</v>
      </c>
      <c r="V155" s="2383"/>
    </row>
    <row r="156" spans="2:22">
      <c r="B156" s="5" t="s">
        <v>178</v>
      </c>
      <c r="C156" s="1901" t="s">
        <v>40</v>
      </c>
      <c r="D156" s="1902" t="s">
        <v>443</v>
      </c>
      <c r="E156" s="1903" t="s">
        <v>40</v>
      </c>
      <c r="F156" s="1903"/>
      <c r="G156" s="2021">
        <v>59570</v>
      </c>
      <c r="H156" s="2022" t="s">
        <v>40</v>
      </c>
      <c r="I156" s="2023" t="s">
        <v>40</v>
      </c>
      <c r="J156" s="2023"/>
      <c r="K156" s="2141">
        <v>41590</v>
      </c>
      <c r="L156" s="2142">
        <v>39370</v>
      </c>
      <c r="M156" s="2143">
        <v>5.2999999999999999E-2</v>
      </c>
      <c r="N156" s="2143"/>
      <c r="O156" s="2261">
        <v>31310</v>
      </c>
      <c r="P156" s="2262">
        <v>30020</v>
      </c>
      <c r="Q156" s="2263">
        <v>4.1000000000000002E-2</v>
      </c>
      <c r="R156" s="2263"/>
      <c r="S156" s="2381">
        <v>24900</v>
      </c>
      <c r="T156" s="2382">
        <v>23020</v>
      </c>
      <c r="U156" s="2383">
        <v>7.4999999999999997E-2</v>
      </c>
      <c r="V156" s="2383"/>
    </row>
    <row r="157" spans="2:22">
      <c r="B157" s="5" t="s">
        <v>179</v>
      </c>
      <c r="C157" s="1901" t="s">
        <v>40</v>
      </c>
      <c r="D157" s="1902" t="s">
        <v>443</v>
      </c>
      <c r="E157" s="1903" t="s">
        <v>40</v>
      </c>
      <c r="F157" s="1903"/>
      <c r="G157" s="2021">
        <v>64720</v>
      </c>
      <c r="H157" s="2022">
        <v>63100</v>
      </c>
      <c r="I157" s="2023">
        <v>2.5000000000000001E-2</v>
      </c>
      <c r="J157" s="2023"/>
      <c r="K157" s="2141">
        <v>41490</v>
      </c>
      <c r="L157" s="2142">
        <v>43620</v>
      </c>
      <c r="M157" s="2143">
        <v>-5.0999999999999997E-2</v>
      </c>
      <c r="N157" s="2143"/>
      <c r="O157" s="2261" t="s">
        <v>40</v>
      </c>
      <c r="P157" s="2262" t="s">
        <v>443</v>
      </c>
      <c r="Q157" s="2263" t="s">
        <v>40</v>
      </c>
      <c r="R157" s="2263"/>
      <c r="S157" s="2381" t="s">
        <v>443</v>
      </c>
      <c r="T157" s="2382" t="s">
        <v>40</v>
      </c>
      <c r="U157" s="2383" t="s">
        <v>40</v>
      </c>
      <c r="V157" s="2383"/>
    </row>
    <row r="158" spans="2:22">
      <c r="B158" s="5" t="s">
        <v>180</v>
      </c>
      <c r="C158" s="1901" t="s">
        <v>40</v>
      </c>
      <c r="D158" s="1902" t="s">
        <v>40</v>
      </c>
      <c r="E158" s="1903" t="s">
        <v>40</v>
      </c>
      <c r="F158" s="1903"/>
      <c r="G158" s="2021">
        <v>60480</v>
      </c>
      <c r="H158" s="2022">
        <v>61310</v>
      </c>
      <c r="I158" s="2023">
        <v>-1.4E-2</v>
      </c>
      <c r="J158" s="2023"/>
      <c r="K158" s="2141">
        <v>40720</v>
      </c>
      <c r="L158" s="2142">
        <v>41280</v>
      </c>
      <c r="M158" s="2143">
        <v>-1.4E-2</v>
      </c>
      <c r="N158" s="2143"/>
      <c r="O158" s="2261">
        <v>32980</v>
      </c>
      <c r="P158" s="2262">
        <v>32230</v>
      </c>
      <c r="Q158" s="2263">
        <v>2.3E-2</v>
      </c>
      <c r="R158" s="2263"/>
      <c r="S158" s="2381">
        <v>24150</v>
      </c>
      <c r="T158" s="2382">
        <v>23280</v>
      </c>
      <c r="U158" s="2383">
        <v>3.5999999999999997E-2</v>
      </c>
      <c r="V158" s="2383"/>
    </row>
    <row r="159" spans="2:22">
      <c r="B159" s="5" t="s">
        <v>181</v>
      </c>
      <c r="C159" s="1901" t="s">
        <v>443</v>
      </c>
      <c r="D159" s="1902" t="s">
        <v>443</v>
      </c>
      <c r="E159" s="1903" t="s">
        <v>443</v>
      </c>
      <c r="F159" s="1903"/>
      <c r="G159" s="2021">
        <v>64470</v>
      </c>
      <c r="H159" s="2022">
        <v>54280</v>
      </c>
      <c r="I159" s="2023">
        <v>0.158</v>
      </c>
      <c r="J159" s="2023"/>
      <c r="K159" s="2141">
        <v>37870</v>
      </c>
      <c r="L159" s="2142">
        <v>34950</v>
      </c>
      <c r="M159" s="2143">
        <v>7.6999999999999999E-2</v>
      </c>
      <c r="N159" s="2143"/>
      <c r="O159" s="2261">
        <v>28030</v>
      </c>
      <c r="P159" s="2262">
        <v>28360</v>
      </c>
      <c r="Q159" s="2263">
        <v>-1.2E-2</v>
      </c>
      <c r="R159" s="2263"/>
      <c r="S159" s="2381">
        <v>23990</v>
      </c>
      <c r="T159" s="2382">
        <v>24050</v>
      </c>
      <c r="U159" s="2383">
        <v>-2E-3</v>
      </c>
      <c r="V159" s="2383"/>
    </row>
    <row r="160" spans="2:22">
      <c r="B160" s="5" t="s">
        <v>182</v>
      </c>
      <c r="C160" s="1901" t="s">
        <v>40</v>
      </c>
      <c r="D160" s="1902" t="s">
        <v>40</v>
      </c>
      <c r="E160" s="1903" t="s">
        <v>40</v>
      </c>
      <c r="F160" s="1903"/>
      <c r="G160" s="2021">
        <v>61990</v>
      </c>
      <c r="H160" s="2022">
        <v>58010</v>
      </c>
      <c r="I160" s="2023">
        <v>6.4000000000000001E-2</v>
      </c>
      <c r="J160" s="2023"/>
      <c r="K160" s="2141">
        <v>36470</v>
      </c>
      <c r="L160" s="2142">
        <v>35970</v>
      </c>
      <c r="M160" s="2143">
        <v>1.4E-2</v>
      </c>
      <c r="N160" s="2143"/>
      <c r="O160" s="2261">
        <v>27180</v>
      </c>
      <c r="P160" s="2262">
        <v>26820</v>
      </c>
      <c r="Q160" s="2263">
        <v>1.2999999999999999E-2</v>
      </c>
      <c r="R160" s="2263"/>
      <c r="S160" s="2381">
        <v>21170</v>
      </c>
      <c r="T160" s="2382">
        <v>21020</v>
      </c>
      <c r="U160" s="2383">
        <v>7.0000000000000001E-3</v>
      </c>
      <c r="V160" s="2383"/>
    </row>
    <row r="161" spans="2:22">
      <c r="B161" s="5" t="s">
        <v>183</v>
      </c>
      <c r="C161" s="1901" t="s">
        <v>40</v>
      </c>
      <c r="D161" s="1902" t="s">
        <v>443</v>
      </c>
      <c r="E161" s="1903" t="s">
        <v>40</v>
      </c>
      <c r="F161" s="1903"/>
      <c r="G161" s="2021">
        <v>63580</v>
      </c>
      <c r="H161" s="2022">
        <v>62000</v>
      </c>
      <c r="I161" s="2023">
        <v>2.5000000000000001E-2</v>
      </c>
      <c r="J161" s="2023"/>
      <c r="K161" s="2141">
        <v>40420</v>
      </c>
      <c r="L161" s="2142">
        <v>38330</v>
      </c>
      <c r="M161" s="2143">
        <v>5.1999999999999998E-2</v>
      </c>
      <c r="N161" s="2143"/>
      <c r="O161" s="2261">
        <v>29660</v>
      </c>
      <c r="P161" s="2262">
        <v>27620</v>
      </c>
      <c r="Q161" s="2263">
        <v>6.9000000000000006E-2</v>
      </c>
      <c r="R161" s="2263"/>
      <c r="S161" s="2381">
        <v>21910</v>
      </c>
      <c r="T161" s="2382">
        <v>21720</v>
      </c>
      <c r="U161" s="2383">
        <v>8.9999999999999993E-3</v>
      </c>
      <c r="V161" s="2383"/>
    </row>
    <row r="162" spans="2:22">
      <c r="B162" s="5" t="s">
        <v>184</v>
      </c>
      <c r="C162" s="1901" t="s">
        <v>40</v>
      </c>
      <c r="D162" s="1902" t="s">
        <v>40</v>
      </c>
      <c r="E162" s="1903" t="s">
        <v>40</v>
      </c>
      <c r="F162" s="1903"/>
      <c r="G162" s="2021">
        <v>64760</v>
      </c>
      <c r="H162" s="2022">
        <v>60560</v>
      </c>
      <c r="I162" s="2023">
        <v>6.5000000000000002E-2</v>
      </c>
      <c r="J162" s="2023"/>
      <c r="K162" s="2141">
        <v>41140</v>
      </c>
      <c r="L162" s="2142">
        <v>38940</v>
      </c>
      <c r="M162" s="2143">
        <v>5.2999999999999999E-2</v>
      </c>
      <c r="N162" s="2143"/>
      <c r="O162" s="2261">
        <v>27940</v>
      </c>
      <c r="P162" s="2262">
        <v>28040</v>
      </c>
      <c r="Q162" s="2263">
        <v>-4.0000000000000001E-3</v>
      </c>
      <c r="R162" s="2263"/>
      <c r="S162" s="2381">
        <v>23220</v>
      </c>
      <c r="T162" s="2382">
        <v>22580</v>
      </c>
      <c r="U162" s="2383">
        <v>2.7E-2</v>
      </c>
      <c r="V162" s="2383"/>
    </row>
    <row r="163" spans="2:22">
      <c r="B163" s="5"/>
    </row>
    <row r="164" spans="2:22" ht="13">
      <c r="B164" s="3" t="s">
        <v>185</v>
      </c>
      <c r="C164" s="1904"/>
      <c r="D164" s="1905"/>
      <c r="E164" s="1906"/>
      <c r="F164" s="1906"/>
      <c r="G164" s="2024"/>
      <c r="H164" s="2025"/>
      <c r="I164" s="2026"/>
      <c r="J164" s="2026"/>
      <c r="K164" s="2144"/>
      <c r="L164" s="2145"/>
      <c r="M164" s="2146"/>
      <c r="N164" s="2146"/>
      <c r="O164" s="2264"/>
      <c r="P164" s="2265"/>
      <c r="Q164" s="2266"/>
      <c r="R164" s="2266"/>
      <c r="S164" s="2384"/>
      <c r="T164" s="2385"/>
      <c r="U164" s="2386"/>
      <c r="V164" s="2386"/>
    </row>
    <row r="165" spans="2:22">
      <c r="B165" s="5" t="s">
        <v>186</v>
      </c>
      <c r="C165" s="1904">
        <v>91110</v>
      </c>
      <c r="D165" s="1905">
        <v>84230</v>
      </c>
      <c r="E165" s="1906">
        <v>7.5999999999999998E-2</v>
      </c>
      <c r="F165" s="1906"/>
      <c r="G165" s="2024">
        <v>60990</v>
      </c>
      <c r="H165" s="2025">
        <v>58350</v>
      </c>
      <c r="I165" s="2026">
        <v>4.2999999999999997E-2</v>
      </c>
      <c r="J165" s="2026"/>
      <c r="K165" s="2144">
        <v>38650</v>
      </c>
      <c r="L165" s="2145">
        <v>38060</v>
      </c>
      <c r="M165" s="2146">
        <v>1.4999999999999999E-2</v>
      </c>
      <c r="N165" s="2146"/>
      <c r="O165" s="2264">
        <v>28900</v>
      </c>
      <c r="P165" s="2265">
        <v>28640</v>
      </c>
      <c r="Q165" s="2266">
        <v>8.9999999999999993E-3</v>
      </c>
      <c r="R165" s="2266"/>
      <c r="S165" s="2384">
        <v>30340</v>
      </c>
      <c r="T165" s="2385">
        <v>24440</v>
      </c>
      <c r="U165" s="2386">
        <v>0.19500000000000001</v>
      </c>
      <c r="V165" s="2386"/>
    </row>
    <row r="166" spans="2:22">
      <c r="B166" s="5" t="s">
        <v>187</v>
      </c>
      <c r="C166" s="1904" t="s">
        <v>40</v>
      </c>
      <c r="D166" s="1905" t="s">
        <v>40</v>
      </c>
      <c r="E166" s="1906" t="s">
        <v>40</v>
      </c>
      <c r="F166" s="1906"/>
      <c r="G166" s="2024">
        <v>64820</v>
      </c>
      <c r="H166" s="2025">
        <v>63630</v>
      </c>
      <c r="I166" s="2026">
        <v>1.7999999999999999E-2</v>
      </c>
      <c r="J166" s="2026"/>
      <c r="K166" s="2144">
        <v>38630</v>
      </c>
      <c r="L166" s="2145">
        <v>35360</v>
      </c>
      <c r="M166" s="2146">
        <v>8.5000000000000006E-2</v>
      </c>
      <c r="N166" s="2146"/>
      <c r="O166" s="2264">
        <v>26860</v>
      </c>
      <c r="P166" s="2265">
        <v>26600</v>
      </c>
      <c r="Q166" s="2266">
        <v>8.9999999999999993E-3</v>
      </c>
      <c r="R166" s="2266"/>
      <c r="S166" s="2384">
        <v>20950</v>
      </c>
      <c r="T166" s="2385">
        <v>20490</v>
      </c>
      <c r="U166" s="2386">
        <v>2.1999999999999999E-2</v>
      </c>
      <c r="V166" s="2386"/>
    </row>
    <row r="167" spans="2:22">
      <c r="B167" s="5" t="s">
        <v>188</v>
      </c>
      <c r="C167" s="1904" t="s">
        <v>40</v>
      </c>
      <c r="D167" s="1905">
        <v>88400</v>
      </c>
      <c r="E167" s="1906" t="s">
        <v>40</v>
      </c>
      <c r="F167" s="1906"/>
      <c r="G167" s="2024">
        <v>55560</v>
      </c>
      <c r="H167" s="2025">
        <v>54060</v>
      </c>
      <c r="I167" s="2026">
        <v>2.7E-2</v>
      </c>
      <c r="J167" s="2026"/>
      <c r="K167" s="2144">
        <v>35690</v>
      </c>
      <c r="L167" s="2145">
        <v>35820</v>
      </c>
      <c r="M167" s="2146">
        <v>-4.0000000000000001E-3</v>
      </c>
      <c r="N167" s="2146"/>
      <c r="O167" s="2264">
        <v>28600</v>
      </c>
      <c r="P167" s="2265">
        <v>27400</v>
      </c>
      <c r="Q167" s="2266">
        <v>4.2000000000000003E-2</v>
      </c>
      <c r="R167" s="2266"/>
      <c r="S167" s="2384">
        <v>25860</v>
      </c>
      <c r="T167" s="2385">
        <v>21790</v>
      </c>
      <c r="U167" s="2386">
        <v>0.157</v>
      </c>
      <c r="V167" s="2386"/>
    </row>
    <row r="168" spans="2:22">
      <c r="B168" s="5" t="s">
        <v>189</v>
      </c>
      <c r="C168" s="1904" t="s">
        <v>40</v>
      </c>
      <c r="D168" s="1905" t="s">
        <v>40</v>
      </c>
      <c r="E168" s="1906" t="s">
        <v>40</v>
      </c>
      <c r="F168" s="1906"/>
      <c r="G168" s="2024">
        <v>61790</v>
      </c>
      <c r="H168" s="2025">
        <v>55300</v>
      </c>
      <c r="I168" s="2026">
        <v>0.105</v>
      </c>
      <c r="J168" s="2026"/>
      <c r="K168" s="2144">
        <v>41800</v>
      </c>
      <c r="L168" s="2145">
        <v>36530</v>
      </c>
      <c r="M168" s="2146">
        <v>0.126</v>
      </c>
      <c r="N168" s="2146"/>
      <c r="O168" s="2264">
        <v>29930</v>
      </c>
      <c r="P168" s="2265">
        <v>27950</v>
      </c>
      <c r="Q168" s="2266">
        <v>6.6000000000000003E-2</v>
      </c>
      <c r="R168" s="2266"/>
      <c r="S168" s="2384">
        <v>25310</v>
      </c>
      <c r="T168" s="2385">
        <v>23230</v>
      </c>
      <c r="U168" s="2386">
        <v>8.2000000000000003E-2</v>
      </c>
      <c r="V168" s="2386"/>
    </row>
    <row r="169" spans="2:22">
      <c r="B169" s="5" t="s">
        <v>190</v>
      </c>
      <c r="C169" s="1904" t="s">
        <v>443</v>
      </c>
      <c r="D169" s="1905" t="s">
        <v>40</v>
      </c>
      <c r="E169" s="1906" t="s">
        <v>40</v>
      </c>
      <c r="F169" s="1906"/>
      <c r="G169" s="2024">
        <v>68330</v>
      </c>
      <c r="H169" s="2025" t="s">
        <v>40</v>
      </c>
      <c r="I169" s="2026" t="s">
        <v>40</v>
      </c>
      <c r="J169" s="2026"/>
      <c r="K169" s="2144">
        <v>41950</v>
      </c>
      <c r="L169" s="2145">
        <v>38020</v>
      </c>
      <c r="M169" s="2146">
        <v>9.4E-2</v>
      </c>
      <c r="N169" s="2146"/>
      <c r="O169" s="2264">
        <v>26900</v>
      </c>
      <c r="P169" s="2265">
        <v>27100</v>
      </c>
      <c r="Q169" s="2266">
        <v>-8.0000000000000002E-3</v>
      </c>
      <c r="R169" s="2266"/>
      <c r="S169" s="2384">
        <v>21590</v>
      </c>
      <c r="T169" s="2385">
        <v>21550</v>
      </c>
      <c r="U169" s="2386">
        <v>2E-3</v>
      </c>
      <c r="V169" s="2386"/>
    </row>
    <row r="170" spans="2:22">
      <c r="B170" s="5"/>
    </row>
    <row r="171" spans="2:22" ht="13">
      <c r="B171" s="3" t="s">
        <v>191</v>
      </c>
      <c r="C171" s="1907"/>
      <c r="D171" s="1908"/>
      <c r="E171" s="1909"/>
      <c r="F171" s="1909"/>
      <c r="G171" s="2027"/>
      <c r="H171" s="2028"/>
      <c r="I171" s="2029"/>
      <c r="J171" s="2029"/>
      <c r="K171" s="2147"/>
      <c r="L171" s="2148"/>
      <c r="M171" s="2149"/>
      <c r="N171" s="2149"/>
      <c r="O171" s="2267"/>
      <c r="P171" s="2268"/>
      <c r="Q171" s="2269"/>
      <c r="R171" s="2269"/>
      <c r="S171" s="2387"/>
      <c r="T171" s="2388"/>
      <c r="U171" s="2389"/>
      <c r="V171" s="2389"/>
    </row>
    <row r="172" spans="2:22">
      <c r="B172" s="5" t="s">
        <v>191</v>
      </c>
      <c r="C172" s="1907">
        <v>86380</v>
      </c>
      <c r="D172" s="1908">
        <v>82890</v>
      </c>
      <c r="E172" s="1909">
        <v>0.04</v>
      </c>
      <c r="F172" s="1909"/>
      <c r="G172" s="2027">
        <v>53520</v>
      </c>
      <c r="H172" s="2028">
        <v>52050</v>
      </c>
      <c r="I172" s="2029">
        <v>2.7E-2</v>
      </c>
      <c r="J172" s="2029"/>
      <c r="K172" s="2147">
        <v>33670</v>
      </c>
      <c r="L172" s="2148">
        <v>33360</v>
      </c>
      <c r="M172" s="2149">
        <v>8.9999999999999993E-3</v>
      </c>
      <c r="N172" s="2149"/>
      <c r="O172" s="2267">
        <v>24070</v>
      </c>
      <c r="P172" s="2268">
        <v>23920</v>
      </c>
      <c r="Q172" s="2269">
        <v>6.0000000000000001E-3</v>
      </c>
      <c r="R172" s="2269"/>
      <c r="S172" s="2387">
        <v>19760</v>
      </c>
      <c r="T172" s="2388">
        <v>19540</v>
      </c>
      <c r="U172" s="2389">
        <v>1.0999999999999999E-2</v>
      </c>
      <c r="V172" s="2389"/>
    </row>
    <row r="173" spans="2:22">
      <c r="B173" s="5"/>
    </row>
    <row r="174" spans="2:22" ht="13">
      <c r="B174" s="3" t="s">
        <v>192</v>
      </c>
      <c r="C174" s="1910"/>
      <c r="D174" s="1911"/>
      <c r="E174" s="1912"/>
      <c r="F174" s="1912"/>
      <c r="G174" s="2030"/>
      <c r="H174" s="2031"/>
      <c r="I174" s="2032"/>
      <c r="J174" s="2032"/>
      <c r="K174" s="2150"/>
      <c r="L174" s="2151"/>
      <c r="M174" s="2152"/>
      <c r="N174" s="2152"/>
      <c r="O174" s="2270"/>
      <c r="P174" s="2271"/>
      <c r="Q174" s="2272"/>
      <c r="R174" s="2272"/>
      <c r="S174" s="2390"/>
      <c r="T174" s="2391"/>
      <c r="U174" s="2392"/>
      <c r="V174" s="2392"/>
    </row>
    <row r="175" spans="2:22">
      <c r="B175" s="5" t="s">
        <v>192</v>
      </c>
      <c r="C175" s="1910">
        <v>124890</v>
      </c>
      <c r="D175" s="1911">
        <v>101870</v>
      </c>
      <c r="E175" s="1912">
        <v>0.184</v>
      </c>
      <c r="F175" s="1912"/>
      <c r="G175" s="2030">
        <v>67720</v>
      </c>
      <c r="H175" s="2031">
        <v>68000</v>
      </c>
      <c r="I175" s="2032">
        <v>-4.0000000000000001E-3</v>
      </c>
      <c r="J175" s="2032"/>
      <c r="K175" s="2150">
        <v>43150</v>
      </c>
      <c r="L175" s="2151">
        <v>41700</v>
      </c>
      <c r="M175" s="2152">
        <v>3.3000000000000002E-2</v>
      </c>
      <c r="N175" s="2152"/>
      <c r="O175" s="2270">
        <v>29710</v>
      </c>
      <c r="P175" s="2271">
        <v>29570</v>
      </c>
      <c r="Q175" s="2272">
        <v>5.0000000000000001E-3</v>
      </c>
      <c r="R175" s="2272"/>
      <c r="S175" s="2390" t="s">
        <v>40</v>
      </c>
      <c r="T175" s="2391" t="s">
        <v>40</v>
      </c>
      <c r="U175" s="2392" t="s">
        <v>40</v>
      </c>
      <c r="V175" s="2392"/>
    </row>
    <row r="176" spans="2:22">
      <c r="B176" s="5"/>
    </row>
    <row r="177" spans="2:22" ht="13">
      <c r="B177" s="3" t="s">
        <v>193</v>
      </c>
      <c r="C177" s="1913"/>
      <c r="D177" s="1914"/>
      <c r="E177" s="1915"/>
      <c r="F177" s="1915"/>
      <c r="G177" s="2033"/>
      <c r="H177" s="2034"/>
      <c r="I177" s="2035"/>
      <c r="J177" s="2035"/>
      <c r="K177" s="2153"/>
      <c r="L177" s="2154"/>
      <c r="M177" s="2155"/>
      <c r="N177" s="2155"/>
      <c r="O177" s="2273"/>
      <c r="P177" s="2274"/>
      <c r="Q177" s="2275"/>
      <c r="R177" s="2275"/>
      <c r="S177" s="2393"/>
      <c r="T177" s="2394"/>
      <c r="U177" s="2395"/>
      <c r="V177" s="2395"/>
    </row>
    <row r="178" spans="2:22">
      <c r="B178" s="5" t="s">
        <v>193</v>
      </c>
      <c r="C178" s="1913" t="s">
        <v>443</v>
      </c>
      <c r="D178" s="1914" t="s">
        <v>40</v>
      </c>
      <c r="E178" s="1915" t="s">
        <v>40</v>
      </c>
      <c r="F178" s="1915"/>
      <c r="G178" s="2033">
        <v>53220</v>
      </c>
      <c r="H178" s="2034" t="s">
        <v>40</v>
      </c>
      <c r="I178" s="2035" t="s">
        <v>40</v>
      </c>
      <c r="J178" s="2035"/>
      <c r="K178" s="2153">
        <v>34380</v>
      </c>
      <c r="L178" s="2154">
        <v>36590</v>
      </c>
      <c r="M178" s="2155">
        <v>-6.4000000000000001E-2</v>
      </c>
      <c r="N178" s="2155"/>
      <c r="O178" s="2273">
        <v>26690</v>
      </c>
      <c r="P178" s="2274">
        <v>28010</v>
      </c>
      <c r="Q178" s="2275">
        <v>-0.05</v>
      </c>
      <c r="R178" s="2275"/>
      <c r="S178" s="2393" t="s">
        <v>443</v>
      </c>
      <c r="T178" s="2394" t="s">
        <v>40</v>
      </c>
      <c r="U178" s="2395" t="s">
        <v>40</v>
      </c>
      <c r="V178" s="2395"/>
    </row>
    <row r="179" spans="2:22">
      <c r="B179" s="5"/>
    </row>
    <row r="180" spans="2:22" ht="13">
      <c r="B180" s="3" t="s">
        <v>194</v>
      </c>
      <c r="C180" s="1916"/>
      <c r="D180" s="1917"/>
      <c r="E180" s="1918"/>
      <c r="F180" s="1918"/>
      <c r="G180" s="2036"/>
      <c r="H180" s="2037"/>
      <c r="I180" s="2038"/>
      <c r="J180" s="2038"/>
      <c r="K180" s="2156"/>
      <c r="L180" s="2157"/>
      <c r="M180" s="2158"/>
      <c r="N180" s="2158"/>
      <c r="O180" s="2276"/>
      <c r="P180" s="2277"/>
      <c r="Q180" s="2278"/>
      <c r="R180" s="2278"/>
      <c r="S180" s="2396"/>
      <c r="T180" s="2397"/>
      <c r="U180" s="2398"/>
      <c r="V180" s="2398"/>
    </row>
    <row r="181" spans="2:22">
      <c r="B181" s="5" t="s">
        <v>194</v>
      </c>
      <c r="C181" s="1916" t="s">
        <v>40</v>
      </c>
      <c r="D181" s="1917" t="s">
        <v>40</v>
      </c>
      <c r="E181" s="1918" t="s">
        <v>40</v>
      </c>
      <c r="F181" s="1918"/>
      <c r="G181" s="2036">
        <v>58630</v>
      </c>
      <c r="H181" s="2037" t="s">
        <v>40</v>
      </c>
      <c r="I181" s="2038" t="s">
        <v>40</v>
      </c>
      <c r="J181" s="2038"/>
      <c r="K181" s="2156">
        <v>36050</v>
      </c>
      <c r="L181" s="2157">
        <v>29680</v>
      </c>
      <c r="M181" s="2158">
        <v>0.17699999999999999</v>
      </c>
      <c r="N181" s="2158"/>
      <c r="O181" s="2276" t="s">
        <v>40</v>
      </c>
      <c r="P181" s="2277" t="s">
        <v>40</v>
      </c>
      <c r="Q181" s="2278" t="s">
        <v>40</v>
      </c>
      <c r="R181" s="2278"/>
      <c r="S181" s="2396" t="s">
        <v>40</v>
      </c>
      <c r="T181" s="2397" t="s">
        <v>443</v>
      </c>
      <c r="U181" s="2398" t="s">
        <v>40</v>
      </c>
      <c r="V181" s="2398"/>
    </row>
    <row r="182" spans="2:22">
      <c r="B182" s="5"/>
    </row>
    <row r="183" spans="2:22" ht="13">
      <c r="B183" s="3" t="s">
        <v>195</v>
      </c>
      <c r="C183" s="1919"/>
      <c r="D183" s="1920"/>
      <c r="E183" s="1921"/>
      <c r="F183" s="1921"/>
      <c r="G183" s="2039"/>
      <c r="H183" s="2040"/>
      <c r="I183" s="2041"/>
      <c r="J183" s="2041"/>
      <c r="K183" s="2159"/>
      <c r="L183" s="2160"/>
      <c r="M183" s="2161"/>
      <c r="N183" s="2161"/>
      <c r="O183" s="2279"/>
      <c r="P183" s="2280"/>
      <c r="Q183" s="2281"/>
      <c r="R183" s="2281"/>
      <c r="S183" s="2399"/>
      <c r="T183" s="2400"/>
      <c r="U183" s="2401"/>
      <c r="V183" s="2401"/>
    </row>
    <row r="184" spans="2:22">
      <c r="B184" s="5" t="s">
        <v>196</v>
      </c>
      <c r="C184" s="1919" t="s">
        <v>40</v>
      </c>
      <c r="D184" s="1920">
        <v>132690</v>
      </c>
      <c r="E184" s="1921" t="s">
        <v>40</v>
      </c>
      <c r="F184" s="1921"/>
      <c r="G184" s="2039">
        <v>77750</v>
      </c>
      <c r="H184" s="2040">
        <v>80030</v>
      </c>
      <c r="I184" s="2041">
        <v>-2.9000000000000001E-2</v>
      </c>
      <c r="J184" s="2041"/>
      <c r="K184" s="2159">
        <v>48420</v>
      </c>
      <c r="L184" s="2160">
        <v>46890</v>
      </c>
      <c r="M184" s="2161">
        <v>3.2000000000000001E-2</v>
      </c>
      <c r="N184" s="2161"/>
      <c r="O184" s="2279">
        <v>29940</v>
      </c>
      <c r="P184" s="2280">
        <v>29830</v>
      </c>
      <c r="Q184" s="2281">
        <v>4.0000000000000001E-3</v>
      </c>
      <c r="R184" s="2281"/>
      <c r="S184" s="2399" t="s">
        <v>40</v>
      </c>
      <c r="T184" s="2400" t="s">
        <v>40</v>
      </c>
      <c r="U184" s="2401" t="s">
        <v>40</v>
      </c>
      <c r="V184" s="2401"/>
    </row>
    <row r="185" spans="2:22">
      <c r="B185" s="5"/>
    </row>
    <row r="186" spans="2:22" ht="13">
      <c r="B186" s="3" t="s">
        <v>197</v>
      </c>
      <c r="C186" s="1922"/>
      <c r="D186" s="1923"/>
      <c r="E186" s="1924"/>
      <c r="F186" s="1924"/>
      <c r="G186" s="2042"/>
      <c r="H186" s="2043"/>
      <c r="I186" s="2044"/>
      <c r="J186" s="2044"/>
      <c r="K186" s="2162"/>
      <c r="L186" s="2163"/>
      <c r="M186" s="2164"/>
      <c r="N186" s="2164"/>
      <c r="O186" s="2282"/>
      <c r="P186" s="2283"/>
      <c r="Q186" s="2284"/>
      <c r="R186" s="2284"/>
      <c r="S186" s="2402"/>
      <c r="T186" s="2403"/>
      <c r="U186" s="2404"/>
      <c r="V186" s="2404"/>
    </row>
    <row r="187" spans="2:22">
      <c r="B187" s="5" t="s">
        <v>198</v>
      </c>
      <c r="C187" s="1922">
        <v>92210</v>
      </c>
      <c r="D187" s="1923">
        <v>86850</v>
      </c>
      <c r="E187" s="1924">
        <v>5.8000000000000003E-2</v>
      </c>
      <c r="F187" s="1924"/>
      <c r="G187" s="2042">
        <v>62370</v>
      </c>
      <c r="H187" s="2043">
        <v>60890</v>
      </c>
      <c r="I187" s="2044">
        <v>2.4E-2</v>
      </c>
      <c r="J187" s="2044"/>
      <c r="K187" s="2162">
        <v>41140</v>
      </c>
      <c r="L187" s="2163">
        <v>40660</v>
      </c>
      <c r="M187" s="2164">
        <v>1.2E-2</v>
      </c>
      <c r="N187" s="2164"/>
      <c r="O187" s="2282">
        <v>28700</v>
      </c>
      <c r="P187" s="2283">
        <v>28710</v>
      </c>
      <c r="Q187" s="2284">
        <v>-1E-3</v>
      </c>
      <c r="R187" s="2284"/>
      <c r="S187" s="2402">
        <v>23370</v>
      </c>
      <c r="T187" s="2403">
        <v>23340</v>
      </c>
      <c r="U187" s="2404">
        <v>1E-3</v>
      </c>
      <c r="V187" s="2404"/>
    </row>
    <row r="188" spans="2:22">
      <c r="B188" s="5" t="s">
        <v>199</v>
      </c>
      <c r="C188" s="1922" t="s">
        <v>40</v>
      </c>
      <c r="D188" s="1923" t="s">
        <v>40</v>
      </c>
      <c r="E188" s="1924" t="s">
        <v>40</v>
      </c>
      <c r="F188" s="1924"/>
      <c r="G188" s="2042">
        <v>65750</v>
      </c>
      <c r="H188" s="2043">
        <v>62680</v>
      </c>
      <c r="I188" s="2044">
        <v>4.7E-2</v>
      </c>
      <c r="J188" s="2044"/>
      <c r="K188" s="2162">
        <v>38980</v>
      </c>
      <c r="L188" s="2163">
        <v>40390</v>
      </c>
      <c r="M188" s="2164">
        <v>-3.5999999999999997E-2</v>
      </c>
      <c r="N188" s="2164"/>
      <c r="O188" s="2282" t="s">
        <v>40</v>
      </c>
      <c r="P188" s="2283">
        <v>27260</v>
      </c>
      <c r="Q188" s="2284" t="s">
        <v>40</v>
      </c>
      <c r="R188" s="2284"/>
      <c r="S188" s="2402" t="s">
        <v>40</v>
      </c>
      <c r="T188" s="2403">
        <v>22070</v>
      </c>
      <c r="U188" s="2404" t="s">
        <v>40</v>
      </c>
      <c r="V188" s="2404"/>
    </row>
    <row r="189" spans="2:22">
      <c r="B189" s="5"/>
    </row>
    <row r="190" spans="2:22" ht="13">
      <c r="B190" s="3" t="s">
        <v>200</v>
      </c>
      <c r="C190" s="1925"/>
      <c r="D190" s="1926"/>
      <c r="E190" s="1927"/>
      <c r="F190" s="1927"/>
      <c r="G190" s="2045"/>
      <c r="H190" s="2046"/>
      <c r="I190" s="2047"/>
      <c r="J190" s="2047"/>
      <c r="K190" s="2165"/>
      <c r="L190" s="2166"/>
      <c r="M190" s="2167"/>
      <c r="N190" s="2167"/>
      <c r="O190" s="2285"/>
      <c r="P190" s="2286"/>
      <c r="Q190" s="2287"/>
      <c r="R190" s="2287"/>
      <c r="S190" s="2405"/>
      <c r="T190" s="2406"/>
      <c r="U190" s="2407"/>
      <c r="V190" s="2407"/>
    </row>
    <row r="191" spans="2:22">
      <c r="B191" s="5" t="s">
        <v>201</v>
      </c>
      <c r="C191" s="1925">
        <v>93600</v>
      </c>
      <c r="D191" s="1926">
        <v>85880</v>
      </c>
      <c r="E191" s="1927">
        <v>8.2000000000000003E-2</v>
      </c>
      <c r="F191" s="1927"/>
      <c r="G191" s="2045">
        <v>57850</v>
      </c>
      <c r="H191" s="2046">
        <v>55520</v>
      </c>
      <c r="I191" s="2047">
        <v>0.04</v>
      </c>
      <c r="J191" s="2047"/>
      <c r="K191" s="2165">
        <v>35170</v>
      </c>
      <c r="L191" s="2166">
        <v>34580</v>
      </c>
      <c r="M191" s="2167">
        <v>1.7000000000000001E-2</v>
      </c>
      <c r="N191" s="2167"/>
      <c r="O191" s="2285">
        <v>28140</v>
      </c>
      <c r="P191" s="2286">
        <v>28110</v>
      </c>
      <c r="Q191" s="2287">
        <v>1E-3</v>
      </c>
      <c r="R191" s="2287"/>
      <c r="S191" s="2405">
        <v>21190</v>
      </c>
      <c r="T191" s="2406">
        <v>21160</v>
      </c>
      <c r="U191" s="2407">
        <v>2E-3</v>
      </c>
      <c r="V191" s="2407"/>
    </row>
    <row r="192" spans="2:22">
      <c r="B192" s="5" t="s">
        <v>202</v>
      </c>
      <c r="C192" s="1925">
        <v>86280</v>
      </c>
      <c r="D192" s="1926">
        <v>93910</v>
      </c>
      <c r="E192" s="1927">
        <v>-8.7999999999999995E-2</v>
      </c>
      <c r="F192" s="1927"/>
      <c r="G192" s="2045">
        <v>62550</v>
      </c>
      <c r="H192" s="2046">
        <v>58500</v>
      </c>
      <c r="I192" s="2047">
        <v>6.5000000000000002E-2</v>
      </c>
      <c r="J192" s="2047"/>
      <c r="K192" s="2165">
        <v>48430</v>
      </c>
      <c r="L192" s="2166">
        <v>40680</v>
      </c>
      <c r="M192" s="2167">
        <v>0.16</v>
      </c>
      <c r="N192" s="2167"/>
      <c r="O192" s="2285">
        <v>27690</v>
      </c>
      <c r="P192" s="2286">
        <v>28150</v>
      </c>
      <c r="Q192" s="2287">
        <v>-1.6E-2</v>
      </c>
      <c r="R192" s="2287"/>
      <c r="S192" s="2405">
        <v>21960</v>
      </c>
      <c r="T192" s="2406">
        <v>22140</v>
      </c>
      <c r="U192" s="2407">
        <v>-8.0000000000000002E-3</v>
      </c>
      <c r="V192" s="2407"/>
    </row>
    <row r="193" spans="2:22">
      <c r="B193" s="5"/>
    </row>
    <row r="194" spans="2:22" ht="13">
      <c r="B194" s="3" t="s">
        <v>7</v>
      </c>
      <c r="C194" s="1928">
        <v>92520</v>
      </c>
      <c r="D194" s="1929">
        <v>88270</v>
      </c>
      <c r="E194" s="1930">
        <v>4.5999999999999999E-2</v>
      </c>
      <c r="F194" s="1930"/>
      <c r="G194" s="2048">
        <v>59270</v>
      </c>
      <c r="H194" s="2049">
        <v>58300</v>
      </c>
      <c r="I194" s="2050">
        <v>1.6E-2</v>
      </c>
      <c r="J194" s="2050"/>
      <c r="K194" s="2168">
        <v>37320</v>
      </c>
      <c r="L194" s="2169">
        <v>36290</v>
      </c>
      <c r="M194" s="2170">
        <v>2.8000000000000001E-2</v>
      </c>
      <c r="N194" s="2170"/>
      <c r="O194" s="2288">
        <v>28030</v>
      </c>
      <c r="P194" s="2289">
        <v>27540</v>
      </c>
      <c r="Q194" s="2290">
        <v>1.7000000000000001E-2</v>
      </c>
      <c r="R194" s="2290"/>
      <c r="S194" s="2408">
        <v>23390</v>
      </c>
      <c r="T194" s="2409">
        <v>21750</v>
      </c>
      <c r="U194" s="2410">
        <v>7.0000000000000007E-2</v>
      </c>
      <c r="V194" s="2410"/>
    </row>
    <row r="195" spans="2:22">
      <c r="C195" s="1928"/>
      <c r="D195" s="1929"/>
      <c r="E195" s="1930"/>
      <c r="F195" s="1930"/>
      <c r="G195" s="2048"/>
      <c r="H195" s="2049"/>
      <c r="I195" s="2050"/>
      <c r="J195" s="2050"/>
      <c r="K195" s="2168"/>
      <c r="L195" s="2169"/>
      <c r="M195" s="2170"/>
      <c r="N195" s="2170"/>
      <c r="O195" s="2288"/>
      <c r="P195" s="2289"/>
      <c r="Q195" s="2290"/>
      <c r="R195" s="2290"/>
      <c r="S195" s="2408"/>
      <c r="T195" s="2409"/>
      <c r="U195" s="2410"/>
      <c r="V195" s="2410"/>
    </row>
    <row r="196" spans="2:22" ht="13">
      <c r="B196" s="9"/>
      <c r="C196" s="9"/>
      <c r="D196" s="9"/>
      <c r="E196" s="9"/>
      <c r="F196" s="9"/>
      <c r="G196" s="9"/>
      <c r="H196" s="9"/>
      <c r="I196" s="9"/>
      <c r="J196" s="9"/>
      <c r="K196" s="9"/>
      <c r="L196" s="9"/>
      <c r="M196" s="9"/>
      <c r="N196" s="9"/>
      <c r="O196" s="9"/>
      <c r="P196" s="9"/>
      <c r="Q196" s="9"/>
      <c r="R196" s="9"/>
      <c r="S196" s="9"/>
      <c r="T196" s="9"/>
      <c r="U196" s="13" t="s">
        <v>17</v>
      </c>
    </row>
    <row r="197" spans="2:22" ht="12.5" customHeight="1">
      <c r="B197" s="2848" t="s">
        <v>570</v>
      </c>
      <c r="C197" s="2846"/>
      <c r="D197" s="2846"/>
      <c r="E197" s="2846"/>
      <c r="F197" s="2846"/>
      <c r="G197" s="2846"/>
      <c r="H197" s="2846"/>
      <c r="I197" s="2846"/>
    </row>
    <row r="198" spans="2:22" ht="12.5" customHeight="1">
      <c r="B198" s="2848" t="s">
        <v>19</v>
      </c>
      <c r="C198" s="2846"/>
      <c r="D198" s="2846"/>
      <c r="E198" s="2846"/>
      <c r="F198" s="2846"/>
      <c r="G198" s="2846"/>
      <c r="H198" s="2846"/>
      <c r="I198" s="2846"/>
    </row>
    <row r="199" spans="2:22" ht="12.5" customHeight="1">
      <c r="B199" s="2848" t="s">
        <v>20</v>
      </c>
      <c r="C199" s="2846"/>
      <c r="D199" s="2846"/>
      <c r="E199" s="2846"/>
      <c r="F199" s="2846"/>
      <c r="G199" s="2846"/>
      <c r="H199" s="2846"/>
      <c r="I199" s="2846"/>
    </row>
    <row r="200" spans="2:22" ht="12.5" customHeight="1">
      <c r="B200" s="2848" t="s">
        <v>597</v>
      </c>
      <c r="C200" s="2846"/>
      <c r="D200" s="2846"/>
      <c r="E200" s="2846"/>
      <c r="F200" s="2846"/>
      <c r="G200" s="2846"/>
      <c r="H200" s="2846"/>
      <c r="I200" s="2846"/>
    </row>
    <row r="201" spans="2:22" ht="12.5" customHeight="1">
      <c r="B201" s="2848" t="s">
        <v>567</v>
      </c>
      <c r="C201" s="2846"/>
      <c r="D201" s="2846"/>
      <c r="E201" s="2846"/>
      <c r="F201" s="2846"/>
      <c r="G201" s="2846"/>
      <c r="H201" s="2846"/>
      <c r="I201" s="2846"/>
    </row>
    <row r="202" spans="2:22" ht="12.5" customHeight="1">
      <c r="B202" s="2848" t="s">
        <v>700</v>
      </c>
      <c r="C202" s="2846"/>
      <c r="D202" s="2846"/>
      <c r="E202" s="2846"/>
      <c r="F202" s="2846"/>
      <c r="G202" s="2846"/>
      <c r="H202" s="2846"/>
      <c r="I202" s="2846"/>
    </row>
    <row r="203" spans="2:22" ht="32" customHeight="1">
      <c r="B203" s="2848" t="s">
        <v>701</v>
      </c>
      <c r="C203" s="2846"/>
      <c r="D203" s="2846"/>
      <c r="E203" s="2846"/>
      <c r="F203" s="2846"/>
      <c r="G203" s="2846"/>
      <c r="H203" s="2846"/>
      <c r="I203" s="2846"/>
    </row>
    <row r="204" spans="2:22" ht="12.5" customHeight="1">
      <c r="B204" s="2848" t="s">
        <v>704</v>
      </c>
      <c r="C204" s="2846"/>
      <c r="D204" s="2846"/>
      <c r="E204" s="2846"/>
      <c r="F204" s="2846"/>
      <c r="G204" s="2846"/>
      <c r="H204" s="2846"/>
      <c r="I204" s="2846"/>
    </row>
    <row r="205" spans="2:22" ht="22" customHeight="1">
      <c r="B205" s="2848" t="s">
        <v>705</v>
      </c>
      <c r="C205" s="2846"/>
      <c r="D205" s="2846"/>
      <c r="E205" s="2846"/>
      <c r="F205" s="2846"/>
      <c r="G205" s="2846"/>
      <c r="H205" s="2846"/>
      <c r="I205" s="2846"/>
    </row>
    <row r="206" spans="2:22">
      <c r="B206" s="2848" t="s">
        <v>575</v>
      </c>
      <c r="C206" s="2846"/>
      <c r="D206" s="2846"/>
      <c r="E206" s="2846"/>
      <c r="F206" s="2846"/>
      <c r="G206" s="2846"/>
      <c r="H206" s="2846"/>
      <c r="I206" s="2846"/>
    </row>
    <row r="207" spans="2:22">
      <c r="B207" s="2848" t="s">
        <v>809</v>
      </c>
      <c r="C207" s="2846"/>
      <c r="D207" s="2846"/>
      <c r="E207" s="2846"/>
      <c r="F207" s="2846"/>
      <c r="G207" s="2846"/>
      <c r="H207" s="2846"/>
      <c r="I207" s="2846"/>
    </row>
  </sheetData>
  <mergeCells count="16">
    <mergeCell ref="C5:E5"/>
    <mergeCell ref="G5:I5"/>
    <mergeCell ref="K5:M5"/>
    <mergeCell ref="O5:Q5"/>
    <mergeCell ref="S5:U5"/>
    <mergeCell ref="B197:I197"/>
    <mergeCell ref="B198:I198"/>
    <mergeCell ref="B199:I199"/>
    <mergeCell ref="B201:I201"/>
    <mergeCell ref="B202:I202"/>
    <mergeCell ref="B206:I206"/>
    <mergeCell ref="B207:I207"/>
    <mergeCell ref="B200:I200"/>
    <mergeCell ref="B205:I205"/>
    <mergeCell ref="B203:I203"/>
    <mergeCell ref="B204:I204"/>
  </mergeCells>
  <pageMargins left="0.7" right="0.7" top="0.75" bottom="0.75" header="0.3" footer="0.3"/>
  <pageSetup paperSize="9" scale="44" fitToHeight="0" orientation="landscape"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6" width="13.7265625" customWidth="1"/>
  </cols>
  <sheetData>
    <row r="1" spans="2:6">
      <c r="B1" s="2" t="str">
        <f>HYPERLINK("#'Contents'!A1", "Back to contents")</f>
        <v>Back to contents</v>
      </c>
    </row>
    <row r="2" spans="2:6" ht="22.5">
      <c r="B2" s="11" t="s">
        <v>722</v>
      </c>
    </row>
    <row r="3" spans="2:6" ht="13">
      <c r="B3" s="12" t="s">
        <v>7</v>
      </c>
    </row>
    <row r="4" spans="2:6" ht="13">
      <c r="B4" s="10"/>
      <c r="C4" s="10"/>
      <c r="D4" s="10"/>
      <c r="E4" s="14" t="s">
        <v>454</v>
      </c>
    </row>
    <row r="5" spans="2:6" ht="15" customHeight="1">
      <c r="B5" s="16" t="s">
        <v>721</v>
      </c>
      <c r="C5" s="22" t="s">
        <v>724</v>
      </c>
      <c r="D5" s="22" t="s">
        <v>723</v>
      </c>
      <c r="E5" s="22" t="s">
        <v>7</v>
      </c>
      <c r="F5" s="15"/>
    </row>
    <row r="7" spans="2:6" ht="13">
      <c r="B7" s="12" t="s">
        <v>16</v>
      </c>
    </row>
    <row r="9" spans="2:6">
      <c r="B9" s="5" t="s">
        <v>8</v>
      </c>
      <c r="C9" s="2411">
        <v>3.2000000000000001E-2</v>
      </c>
      <c r="D9" s="2412">
        <v>0.13300000000000001</v>
      </c>
      <c r="E9" s="2413">
        <v>3.9E-2</v>
      </c>
      <c r="F9" s="2413"/>
    </row>
    <row r="10" spans="2:6">
      <c r="B10" s="5"/>
      <c r="C10" s="2411"/>
      <c r="D10" s="2412"/>
      <c r="E10" s="2413"/>
      <c r="F10" s="2413"/>
    </row>
    <row r="11" spans="2:6">
      <c r="B11" s="5" t="s">
        <v>9</v>
      </c>
      <c r="C11" s="2414">
        <v>2.3E-2</v>
      </c>
      <c r="D11" s="2415">
        <v>3.5000000000000003E-2</v>
      </c>
      <c r="E11" s="2416">
        <v>1.9E-2</v>
      </c>
      <c r="F11" s="2416"/>
    </row>
    <row r="12" spans="2:6">
      <c r="B12" s="5" t="s">
        <v>10</v>
      </c>
      <c r="C12" s="2414">
        <v>3.3000000000000002E-2</v>
      </c>
      <c r="D12" s="2415">
        <v>4.1000000000000002E-2</v>
      </c>
      <c r="E12" s="2416">
        <v>3.3000000000000002E-2</v>
      </c>
      <c r="F12" s="2416"/>
    </row>
    <row r="13" spans="2:6">
      <c r="B13" s="5" t="s">
        <v>11</v>
      </c>
      <c r="C13" s="2414">
        <v>0</v>
      </c>
      <c r="D13" s="2415">
        <v>0</v>
      </c>
      <c r="E13" s="2416">
        <v>0</v>
      </c>
      <c r="F13" s="2416"/>
    </row>
    <row r="14" spans="2:6">
      <c r="B14" s="5"/>
      <c r="C14" s="2414"/>
      <c r="D14" s="2415"/>
      <c r="E14" s="2416"/>
      <c r="F14" s="2416"/>
    </row>
    <row r="15" spans="2:6">
      <c r="B15" s="5" t="s">
        <v>12</v>
      </c>
      <c r="C15" s="2417">
        <v>1.7999999999999999E-2</v>
      </c>
      <c r="D15" s="2418">
        <v>0</v>
      </c>
      <c r="E15" s="2419">
        <v>0.02</v>
      </c>
      <c r="F15" s="2419"/>
    </row>
    <row r="16" spans="2:6">
      <c r="B16" s="5"/>
      <c r="C16" s="2417"/>
      <c r="D16" s="2418"/>
      <c r="E16" s="2419"/>
      <c r="F16" s="2419"/>
    </row>
    <row r="17" spans="1:9" ht="13">
      <c r="B17" s="3" t="s">
        <v>7</v>
      </c>
      <c r="C17" s="2420">
        <v>7.1999999999999995E-2</v>
      </c>
      <c r="D17" s="2421">
        <v>2.9000000000000001E-2</v>
      </c>
      <c r="E17" s="2422">
        <v>0.11600000000000001</v>
      </c>
      <c r="F17" s="2422"/>
    </row>
    <row r="18" spans="1:9" ht="13">
      <c r="B18" s="3"/>
      <c r="C18" s="2420"/>
      <c r="D18" s="2421"/>
      <c r="E18" s="2422"/>
      <c r="F18" s="2422"/>
    </row>
    <row r="19" spans="1:9" ht="13">
      <c r="B19" s="9"/>
      <c r="C19" s="9"/>
      <c r="D19" s="9"/>
      <c r="E19" s="13" t="s">
        <v>17</v>
      </c>
    </row>
    <row r="20" spans="1:9" ht="22" customHeight="1">
      <c r="B20" s="2860" t="s">
        <v>570</v>
      </c>
      <c r="C20" s="2860"/>
      <c r="D20" s="2860"/>
      <c r="E20" s="2860"/>
      <c r="F20" s="2787"/>
      <c r="G20" s="2787"/>
      <c r="H20" s="2787"/>
      <c r="I20" s="2787"/>
    </row>
    <row r="21" spans="1:9" s="2778" customFormat="1" ht="12.5" customHeight="1">
      <c r="A21" s="2804"/>
      <c r="B21" s="2860" t="s">
        <v>679</v>
      </c>
      <c r="C21" s="2860"/>
      <c r="D21" s="2860"/>
      <c r="E21" s="2860"/>
      <c r="F21" s="2786"/>
      <c r="G21" s="2786"/>
      <c r="H21" s="2786"/>
      <c r="I21" s="2786"/>
    </row>
    <row r="22" spans="1:9" ht="22" customHeight="1">
      <c r="B22" s="2860" t="s">
        <v>452</v>
      </c>
      <c r="C22" s="2860"/>
      <c r="D22" s="2860"/>
      <c r="E22" s="2860"/>
      <c r="F22" s="2787"/>
      <c r="G22" s="2787"/>
      <c r="H22" s="2787"/>
      <c r="I22" s="2787"/>
    </row>
    <row r="23" spans="1:9" ht="52" customHeight="1">
      <c r="B23" s="2860" t="s">
        <v>717</v>
      </c>
      <c r="C23" s="2860"/>
      <c r="D23" s="2860"/>
      <c r="E23" s="2860"/>
      <c r="F23" s="2787"/>
      <c r="G23" s="2787"/>
      <c r="H23" s="2787"/>
      <c r="I23" s="2787"/>
    </row>
    <row r="24" spans="1:9" ht="24" customHeight="1">
      <c r="B24" s="2860" t="s">
        <v>718</v>
      </c>
      <c r="C24" s="2860"/>
      <c r="D24" s="2860"/>
      <c r="E24" s="2860"/>
      <c r="F24" s="2787"/>
      <c r="G24" s="2787"/>
      <c r="H24" s="2787"/>
      <c r="I24" s="2787"/>
    </row>
    <row r="25" spans="1:9" ht="22" customHeight="1">
      <c r="B25" s="2860" t="s">
        <v>719</v>
      </c>
      <c r="C25" s="2860"/>
      <c r="D25" s="2860"/>
      <c r="E25" s="2860"/>
      <c r="F25" s="2787"/>
      <c r="G25" s="2787"/>
      <c r="H25" s="2787"/>
      <c r="I25" s="2787"/>
    </row>
    <row r="26" spans="1:9" s="2778" customFormat="1" ht="12.5" customHeight="1">
      <c r="A26" s="2804"/>
      <c r="B26" s="2860" t="s">
        <v>720</v>
      </c>
      <c r="C26" s="2860"/>
      <c r="D26" s="2860"/>
      <c r="E26" s="2860"/>
      <c r="F26" s="2787"/>
      <c r="G26" s="2787"/>
      <c r="H26" s="2787"/>
      <c r="I26" s="2787"/>
    </row>
    <row r="27" spans="1:9" ht="12.5" customHeight="1">
      <c r="B27" s="2860" t="s">
        <v>715</v>
      </c>
      <c r="C27" s="2860"/>
      <c r="D27" s="2860"/>
      <c r="E27" s="2860"/>
      <c r="F27" s="2787"/>
      <c r="G27" s="2787"/>
      <c r="H27" s="2787"/>
      <c r="I27" s="2787"/>
    </row>
    <row r="28" spans="1:9" ht="12.5" customHeight="1">
      <c r="B28" s="2860" t="s">
        <v>716</v>
      </c>
      <c r="C28" s="2860"/>
      <c r="D28" s="2860"/>
      <c r="E28" s="2860"/>
      <c r="F28" s="2787"/>
      <c r="G28" s="2787"/>
      <c r="H28" s="2787"/>
      <c r="I28" s="2787"/>
    </row>
  </sheetData>
  <mergeCells count="9">
    <mergeCell ref="B20:E20"/>
    <mergeCell ref="B24:E24"/>
    <mergeCell ref="B25:E25"/>
    <mergeCell ref="B27:E27"/>
    <mergeCell ref="B28:E28"/>
    <mergeCell ref="B26:E26"/>
    <mergeCell ref="B21:E21"/>
    <mergeCell ref="B22:E22"/>
    <mergeCell ref="B23:E23"/>
  </mergeCells>
  <pageMargins left="0.7" right="0.7" top="0.75" bottom="0.75" header="0.3" footer="0.3"/>
  <pageSetup paperSize="9" scale="96" orientation="landscape"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5" width="23.7265625" customWidth="1"/>
    <col min="6" max="6" width="13.7265625" customWidth="1"/>
  </cols>
  <sheetData>
    <row r="1" spans="2:9">
      <c r="B1" s="2" t="str">
        <f>HYPERLINK("#'Contents'!A1", "Back to contents")</f>
        <v>Back to contents</v>
      </c>
    </row>
    <row r="2" spans="2:9" ht="22.5">
      <c r="B2" s="11" t="s">
        <v>725</v>
      </c>
    </row>
    <row r="3" spans="2:9" ht="13">
      <c r="B3" s="12" t="s">
        <v>7</v>
      </c>
    </row>
    <row r="4" spans="2:9" ht="13">
      <c r="B4" s="10"/>
      <c r="C4" s="10"/>
      <c r="D4" s="10"/>
      <c r="E4" s="14" t="s">
        <v>15</v>
      </c>
    </row>
    <row r="5" spans="2:9" ht="30" customHeight="1">
      <c r="B5" s="16" t="s">
        <v>219</v>
      </c>
      <c r="C5" s="22" t="s">
        <v>547</v>
      </c>
      <c r="D5" s="22" t="s">
        <v>548</v>
      </c>
      <c r="E5" s="22" t="s">
        <v>529</v>
      </c>
      <c r="F5" s="15"/>
    </row>
    <row r="7" spans="2:9" ht="13">
      <c r="B7" s="12" t="s">
        <v>16</v>
      </c>
    </row>
    <row r="9" spans="2:9" ht="13">
      <c r="B9" s="3" t="s">
        <v>554</v>
      </c>
      <c r="C9" s="6">
        <v>1810</v>
      </c>
      <c r="D9" s="6">
        <v>190</v>
      </c>
      <c r="E9" s="6">
        <v>30</v>
      </c>
      <c r="F9" s="6"/>
    </row>
    <row r="10" spans="2:9">
      <c r="C10" s="6"/>
      <c r="D10" s="6"/>
      <c r="E10" s="6"/>
      <c r="F10" s="6"/>
    </row>
    <row r="11" spans="2:9" ht="13">
      <c r="B11" s="9"/>
      <c r="C11" s="9"/>
      <c r="D11" s="9"/>
      <c r="E11" s="13" t="s">
        <v>17</v>
      </c>
    </row>
    <row r="12" spans="2:9" ht="12.5" customHeight="1">
      <c r="B12" s="2860" t="s">
        <v>18</v>
      </c>
      <c r="C12" s="2860"/>
      <c r="D12" s="2860"/>
      <c r="E12" s="2860"/>
      <c r="F12" s="2784"/>
      <c r="G12" s="2784"/>
      <c r="H12" s="2784"/>
      <c r="I12" s="2784"/>
    </row>
    <row r="13" spans="2:9" ht="12.5" customHeight="1">
      <c r="B13" s="2860" t="s">
        <v>455</v>
      </c>
      <c r="C13" s="2860"/>
      <c r="D13" s="2860"/>
      <c r="E13" s="2860"/>
      <c r="F13" s="2784"/>
      <c r="G13" s="2784"/>
      <c r="H13" s="2784"/>
      <c r="I13" s="2784"/>
    </row>
  </sheetData>
  <mergeCells count="2">
    <mergeCell ref="B13:E13"/>
    <mergeCell ref="B12:E12"/>
  </mergeCells>
  <pageMargins left="0.7" right="0.7" top="0.75" bottom="0.75" header="0.3" footer="0.3"/>
  <pageSetup paperSize="9" scale="98" orientation="landscape"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1"/>
  <sheetViews>
    <sheetView zoomScale="75" zoomScaleNormal="75" workbookViewId="0">
      <pane xSplit="2" ySplit="6" topLeftCell="C7" activePane="bottomRight" state="frozen"/>
      <selection pane="topRight"/>
      <selection pane="bottomLeft"/>
      <selection pane="bottomRight"/>
    </sheetView>
  </sheetViews>
  <sheetFormatPr defaultColWidth="10.90625" defaultRowHeight="12.5"/>
  <cols>
    <col min="1" max="1" width="10.90625" style="2804" hidden="1" customWidth="1"/>
    <col min="2" max="2" width="70.7265625" customWidth="1"/>
    <col min="3" max="5" width="13.7265625" customWidth="1"/>
  </cols>
  <sheetData>
    <row r="1" spans="2:5">
      <c r="B1" s="2" t="str">
        <f>HYPERLINK("#'Contents'!A1", "Back to contents")</f>
        <v>Back to contents</v>
      </c>
    </row>
    <row r="2" spans="2:5" ht="22.5">
      <c r="B2" s="11" t="s">
        <v>726</v>
      </c>
    </row>
    <row r="3" spans="2:5" ht="13">
      <c r="B3" s="12" t="s">
        <v>7</v>
      </c>
    </row>
    <row r="4" spans="2:5" ht="13">
      <c r="B4" s="10"/>
      <c r="C4" s="10"/>
      <c r="D4" s="14" t="s">
        <v>454</v>
      </c>
    </row>
    <row r="5" spans="2:5" ht="30" customHeight="1">
      <c r="C5" s="2849" t="s">
        <v>457</v>
      </c>
      <c r="D5" s="2849"/>
    </row>
    <row r="6" spans="2:5" ht="59.5" customHeight="1">
      <c r="B6" s="16" t="s">
        <v>50</v>
      </c>
      <c r="C6" s="15" t="s">
        <v>522</v>
      </c>
      <c r="D6" s="15" t="s">
        <v>442</v>
      </c>
      <c r="E6" s="15"/>
    </row>
    <row r="8" spans="2:5" ht="13">
      <c r="B8" s="12" t="s">
        <v>16</v>
      </c>
    </row>
    <row r="10" spans="2:5" ht="13">
      <c r="B10" s="3" t="s">
        <v>81</v>
      </c>
      <c r="C10" s="2423"/>
      <c r="D10" s="2424"/>
      <c r="E10" s="2424"/>
    </row>
    <row r="11" spans="2:5">
      <c r="B11" s="5" t="s">
        <v>82</v>
      </c>
      <c r="C11" s="2423">
        <v>0.40400000000000003</v>
      </c>
      <c r="D11" s="2424">
        <v>0.59599999999999997</v>
      </c>
      <c r="E11" s="2424"/>
    </row>
    <row r="12" spans="2:5">
      <c r="B12" s="5" t="s">
        <v>83</v>
      </c>
      <c r="C12" s="2423">
        <v>0.33500000000000002</v>
      </c>
      <c r="D12" s="2424">
        <v>0.66500000000000004</v>
      </c>
      <c r="E12" s="2424"/>
    </row>
    <row r="13" spans="2:5">
      <c r="B13" s="5" t="s">
        <v>84</v>
      </c>
      <c r="C13" s="2423">
        <v>0.38500000000000001</v>
      </c>
      <c r="D13" s="2424">
        <v>0.61499999999999999</v>
      </c>
      <c r="E13" s="2424"/>
    </row>
    <row r="14" spans="2:5">
      <c r="B14" s="5" t="s">
        <v>85</v>
      </c>
      <c r="C14" s="2423">
        <v>0.35299999999999998</v>
      </c>
      <c r="D14" s="2424">
        <v>0.64700000000000002</v>
      </c>
      <c r="E14" s="2424"/>
    </row>
    <row r="15" spans="2:5">
      <c r="B15" s="5" t="s">
        <v>86</v>
      </c>
      <c r="C15" s="2423">
        <v>0.55700000000000005</v>
      </c>
      <c r="D15" s="2424">
        <v>0.443</v>
      </c>
      <c r="E15" s="2424"/>
    </row>
    <row r="16" spans="2:5">
      <c r="B16" s="5"/>
    </row>
    <row r="17" spans="2:5" ht="13">
      <c r="B17" s="3" t="s">
        <v>87</v>
      </c>
      <c r="C17" s="2425"/>
      <c r="D17" s="2426"/>
      <c r="E17" s="2426"/>
    </row>
    <row r="18" spans="2:5">
      <c r="B18" s="5" t="s">
        <v>88</v>
      </c>
      <c r="C18" s="2425">
        <v>0.51100000000000001</v>
      </c>
      <c r="D18" s="2426">
        <v>0.48899999999999999</v>
      </c>
      <c r="E18" s="2426"/>
    </row>
    <row r="19" spans="2:5">
      <c r="B19" s="5" t="s">
        <v>89</v>
      </c>
      <c r="C19" s="2425">
        <v>0.41099999999999998</v>
      </c>
      <c r="D19" s="2426">
        <v>0.58899999999999997</v>
      </c>
      <c r="E19" s="2426"/>
    </row>
    <row r="20" spans="2:5">
      <c r="B20" s="5" t="s">
        <v>90</v>
      </c>
      <c r="C20" s="2425">
        <v>0.44900000000000001</v>
      </c>
      <c r="D20" s="2426">
        <v>0.55100000000000005</v>
      </c>
      <c r="E20" s="2426"/>
    </row>
    <row r="21" spans="2:5">
      <c r="B21" s="5" t="s">
        <v>91</v>
      </c>
      <c r="C21" s="2425">
        <v>0.433</v>
      </c>
      <c r="D21" s="2426">
        <v>0.56699999999999995</v>
      </c>
      <c r="E21" s="2426"/>
    </row>
    <row r="22" spans="2:5">
      <c r="B22" s="5" t="s">
        <v>92</v>
      </c>
      <c r="C22" s="2425">
        <v>0.624</v>
      </c>
      <c r="D22" s="2426">
        <v>0.376</v>
      </c>
      <c r="E22" s="2426"/>
    </row>
    <row r="23" spans="2:5">
      <c r="B23" s="5" t="s">
        <v>93</v>
      </c>
      <c r="C23" s="2425">
        <v>0.53500000000000003</v>
      </c>
      <c r="D23" s="2426">
        <v>0.46500000000000002</v>
      </c>
      <c r="E23" s="2426"/>
    </row>
    <row r="24" spans="2:5">
      <c r="B24" s="5" t="s">
        <v>94</v>
      </c>
      <c r="C24" s="2425">
        <v>0.48</v>
      </c>
      <c r="D24" s="2426">
        <v>0.52</v>
      </c>
      <c r="E24" s="2426"/>
    </row>
    <row r="25" spans="2:5">
      <c r="B25" s="5"/>
    </row>
    <row r="26" spans="2:5" ht="13">
      <c r="B26" s="3" t="s">
        <v>95</v>
      </c>
      <c r="C26" s="2427"/>
      <c r="D26" s="2428"/>
      <c r="E26" s="2428"/>
    </row>
    <row r="27" spans="2:5" ht="14.5">
      <c r="B27" s="2806" t="s">
        <v>729</v>
      </c>
      <c r="C27" s="2427">
        <v>0.46700000000000003</v>
      </c>
      <c r="D27" s="2428">
        <v>0.53300000000000003</v>
      </c>
      <c r="E27" s="2428"/>
    </row>
    <row r="28" spans="2:5">
      <c r="B28" s="5"/>
    </row>
    <row r="29" spans="2:5" ht="13">
      <c r="B29" s="3" t="s">
        <v>96</v>
      </c>
      <c r="C29" s="2429"/>
      <c r="D29" s="2430"/>
      <c r="E29" s="2430"/>
    </row>
    <row r="30" spans="2:5">
      <c r="B30" s="5" t="s">
        <v>97</v>
      </c>
      <c r="C30" s="2429">
        <v>0.48399999999999999</v>
      </c>
      <c r="D30" s="2430">
        <v>0.51600000000000001</v>
      </c>
      <c r="E30" s="2430"/>
    </row>
    <row r="31" spans="2:5">
      <c r="B31" s="5" t="s">
        <v>98</v>
      </c>
      <c r="C31" s="2429">
        <v>0.57399999999999995</v>
      </c>
      <c r="D31" s="2430">
        <v>0.42599999999999999</v>
      </c>
      <c r="E31" s="2430"/>
    </row>
    <row r="32" spans="2:5">
      <c r="B32" s="5"/>
    </row>
    <row r="33" spans="2:5" ht="13">
      <c r="B33" s="3" t="s">
        <v>99</v>
      </c>
      <c r="C33" s="2431"/>
      <c r="D33" s="2432"/>
      <c r="E33" s="2432"/>
    </row>
    <row r="34" spans="2:5">
      <c r="B34" s="5" t="s">
        <v>100</v>
      </c>
      <c r="C34" s="2431">
        <v>0.62</v>
      </c>
      <c r="D34" s="2432">
        <v>0.38</v>
      </c>
      <c r="E34" s="2432"/>
    </row>
    <row r="35" spans="2:5">
      <c r="B35" s="5" t="s">
        <v>101</v>
      </c>
      <c r="C35" s="2431">
        <v>0.49</v>
      </c>
      <c r="D35" s="2432">
        <v>0.51</v>
      </c>
      <c r="E35" s="2432"/>
    </row>
    <row r="36" spans="2:5">
      <c r="B36" s="5"/>
    </row>
    <row r="37" spans="2:5" ht="13">
      <c r="B37" s="3" t="s">
        <v>102</v>
      </c>
      <c r="C37" s="2433"/>
      <c r="D37" s="2434"/>
      <c r="E37" s="2434"/>
    </row>
    <row r="38" spans="2:5">
      <c r="B38" s="5" t="s">
        <v>102</v>
      </c>
      <c r="C38" s="2433">
        <v>0.42199999999999999</v>
      </c>
      <c r="D38" s="2434">
        <v>0.57799999999999996</v>
      </c>
      <c r="E38" s="2434"/>
    </row>
    <row r="39" spans="2:5">
      <c r="B39" s="5"/>
    </row>
    <row r="40" spans="2:5" ht="13">
      <c r="B40" s="3" t="s">
        <v>103</v>
      </c>
      <c r="C40" s="2435"/>
      <c r="D40" s="2436"/>
      <c r="E40" s="2436"/>
    </row>
    <row r="41" spans="2:5">
      <c r="B41" s="5" t="s">
        <v>104</v>
      </c>
      <c r="C41" s="2435">
        <v>0.48399999999999999</v>
      </c>
      <c r="D41" s="2436">
        <v>0.51600000000000001</v>
      </c>
      <c r="E41" s="2436"/>
    </row>
    <row r="42" spans="2:5">
      <c r="B42" s="5" t="s">
        <v>105</v>
      </c>
      <c r="C42" s="2435">
        <v>0.55100000000000005</v>
      </c>
      <c r="D42" s="2436">
        <v>0.44900000000000001</v>
      </c>
      <c r="E42" s="2436"/>
    </row>
    <row r="43" spans="2:5">
      <c r="B43" s="5" t="s">
        <v>106</v>
      </c>
      <c r="C43" s="2435">
        <v>0.59499999999999997</v>
      </c>
      <c r="D43" s="2436">
        <v>0.40500000000000003</v>
      </c>
      <c r="E43" s="2436"/>
    </row>
    <row r="44" spans="2:5">
      <c r="B44" s="5"/>
    </row>
    <row r="45" spans="2:5" ht="13">
      <c r="B45" s="3" t="s">
        <v>107</v>
      </c>
      <c r="C45" s="2437"/>
      <c r="D45" s="2438"/>
      <c r="E45" s="2438"/>
    </row>
    <row r="46" spans="2:5">
      <c r="B46" s="5" t="s">
        <v>107</v>
      </c>
      <c r="C46" s="2437">
        <v>0.48699999999999999</v>
      </c>
      <c r="D46" s="2438">
        <v>0.51300000000000001</v>
      </c>
      <c r="E46" s="2438"/>
    </row>
    <row r="47" spans="2:5">
      <c r="B47" s="5"/>
    </row>
    <row r="48" spans="2:5" ht="13">
      <c r="B48" s="3" t="s">
        <v>108</v>
      </c>
      <c r="C48" s="2439"/>
      <c r="D48" s="2440"/>
      <c r="E48" s="2440"/>
    </row>
    <row r="49" spans="2:5">
      <c r="B49" s="5" t="s">
        <v>109</v>
      </c>
      <c r="C49" s="2439">
        <v>0.46</v>
      </c>
      <c r="D49" s="2440">
        <v>0.54</v>
      </c>
      <c r="E49" s="2440"/>
    </row>
    <row r="50" spans="2:5">
      <c r="B50" s="5"/>
    </row>
    <row r="51" spans="2:5" ht="13">
      <c r="B51" s="3" t="s">
        <v>110</v>
      </c>
      <c r="C51" s="2441"/>
      <c r="D51" s="2442"/>
      <c r="E51" s="2442"/>
    </row>
    <row r="52" spans="2:5">
      <c r="B52" s="5" t="s">
        <v>111</v>
      </c>
      <c r="C52" s="2441">
        <v>0.56100000000000005</v>
      </c>
      <c r="D52" s="2442">
        <v>0.439</v>
      </c>
      <c r="E52" s="2442"/>
    </row>
    <row r="53" spans="2:5">
      <c r="B53" s="5" t="s">
        <v>112</v>
      </c>
      <c r="C53" s="2441">
        <v>0.64900000000000002</v>
      </c>
      <c r="D53" s="2442">
        <v>0.35099999999999998</v>
      </c>
      <c r="E53" s="2442"/>
    </row>
    <row r="54" spans="2:5">
      <c r="B54" s="5" t="s">
        <v>786</v>
      </c>
      <c r="C54" s="2441">
        <v>0.83799999999999997</v>
      </c>
      <c r="D54" s="2442">
        <v>0.16200000000000001</v>
      </c>
      <c r="E54" s="2442"/>
    </row>
    <row r="55" spans="2:5">
      <c r="B55" s="5" t="s">
        <v>113</v>
      </c>
      <c r="C55" s="2441">
        <v>0.65900000000000003</v>
      </c>
      <c r="D55" s="2442">
        <v>0.34100000000000003</v>
      </c>
      <c r="E55" s="2442"/>
    </row>
    <row r="56" spans="2:5">
      <c r="B56" s="5" t="s">
        <v>114</v>
      </c>
      <c r="C56" s="2441">
        <v>0.91100000000000003</v>
      </c>
      <c r="D56" s="2442">
        <v>8.8999999999999996E-2</v>
      </c>
      <c r="E56" s="2442"/>
    </row>
    <row r="57" spans="2:5">
      <c r="B57" s="5" t="s">
        <v>115</v>
      </c>
      <c r="C57" s="2441">
        <v>0.68500000000000005</v>
      </c>
      <c r="D57" s="2442">
        <v>0.315</v>
      </c>
      <c r="E57" s="2442"/>
    </row>
    <row r="58" spans="2:5">
      <c r="B58" s="5" t="s">
        <v>116</v>
      </c>
      <c r="C58" s="2441">
        <v>0.65800000000000003</v>
      </c>
      <c r="D58" s="2442">
        <v>0.34200000000000003</v>
      </c>
      <c r="E58" s="2442"/>
    </row>
    <row r="59" spans="2:5">
      <c r="B59" s="5"/>
    </row>
    <row r="60" spans="2:5" ht="13">
      <c r="B60" s="3" t="s">
        <v>62</v>
      </c>
      <c r="C60" s="2443"/>
      <c r="D60" s="2444"/>
      <c r="E60" s="2444"/>
    </row>
    <row r="61" spans="2:5">
      <c r="B61" s="5" t="s">
        <v>117</v>
      </c>
      <c r="C61" s="2443">
        <v>0.52900000000000003</v>
      </c>
      <c r="D61" s="2444">
        <v>0.47099999999999997</v>
      </c>
      <c r="E61" s="2444"/>
    </row>
    <row r="62" spans="2:5">
      <c r="B62" s="5"/>
    </row>
    <row r="63" spans="2:5" ht="13">
      <c r="B63" s="3" t="s">
        <v>118</v>
      </c>
      <c r="C63" s="2445"/>
      <c r="D63" s="2446"/>
      <c r="E63" s="2446"/>
    </row>
    <row r="64" spans="2:5">
      <c r="B64" s="5" t="s">
        <v>119</v>
      </c>
      <c r="C64" s="2445">
        <v>0.40899999999999997</v>
      </c>
      <c r="D64" s="2446">
        <v>0.59099999999999997</v>
      </c>
      <c r="E64" s="2446"/>
    </row>
    <row r="65" spans="2:5">
      <c r="B65" s="5" t="s">
        <v>120</v>
      </c>
      <c r="C65" s="2445">
        <v>0.441</v>
      </c>
      <c r="D65" s="2446">
        <v>0.55900000000000005</v>
      </c>
      <c r="E65" s="2446"/>
    </row>
    <row r="66" spans="2:5">
      <c r="B66" s="5" t="s">
        <v>121</v>
      </c>
      <c r="C66" s="2445">
        <v>0.38800000000000001</v>
      </c>
      <c r="D66" s="2446">
        <v>0.61199999999999999</v>
      </c>
      <c r="E66" s="2446"/>
    </row>
    <row r="67" spans="2:5">
      <c r="B67" s="5" t="s">
        <v>122</v>
      </c>
      <c r="C67" s="2445">
        <v>0.33100000000000002</v>
      </c>
      <c r="D67" s="2446">
        <v>0.66900000000000004</v>
      </c>
      <c r="E67" s="2446"/>
    </row>
    <row r="68" spans="2:5">
      <c r="B68" s="5" t="s">
        <v>123</v>
      </c>
      <c r="C68" s="2445">
        <v>0.36499999999999999</v>
      </c>
      <c r="D68" s="2446">
        <v>0.63500000000000001</v>
      </c>
      <c r="E68" s="2446"/>
    </row>
    <row r="69" spans="2:5">
      <c r="B69" s="5"/>
    </row>
    <row r="70" spans="2:5" ht="13">
      <c r="B70" s="3" t="s">
        <v>125</v>
      </c>
      <c r="C70" s="2449"/>
      <c r="D70" s="2450"/>
      <c r="E70" s="2450"/>
    </row>
    <row r="71" spans="2:5">
      <c r="B71" s="5" t="s">
        <v>126</v>
      </c>
      <c r="C71" s="2449">
        <v>0.45200000000000001</v>
      </c>
      <c r="D71" s="2450">
        <v>0.54800000000000004</v>
      </c>
      <c r="E71" s="2450"/>
    </row>
    <row r="72" spans="2:5">
      <c r="B72" s="5" t="s">
        <v>127</v>
      </c>
      <c r="C72" s="2449">
        <v>0.40100000000000002</v>
      </c>
      <c r="D72" s="2450">
        <v>0.59899999999999998</v>
      </c>
      <c r="E72" s="2450"/>
    </row>
    <row r="73" spans="2:5">
      <c r="B73" s="5" t="s">
        <v>128</v>
      </c>
      <c r="C73" s="2449">
        <v>0.53</v>
      </c>
      <c r="D73" s="2450">
        <v>0.47</v>
      </c>
      <c r="E73" s="2450"/>
    </row>
    <row r="74" spans="2:5">
      <c r="B74" s="5" t="s">
        <v>129</v>
      </c>
      <c r="C74" s="2449">
        <v>0.43</v>
      </c>
      <c r="D74" s="2450">
        <v>0.56999999999999995</v>
      </c>
      <c r="E74" s="2450"/>
    </row>
    <row r="75" spans="2:5">
      <c r="B75" s="5" t="s">
        <v>130</v>
      </c>
      <c r="C75" s="2449">
        <v>0.41299999999999998</v>
      </c>
      <c r="D75" s="2450">
        <v>0.58699999999999997</v>
      </c>
      <c r="E75" s="2450"/>
    </row>
    <row r="76" spans="2:5">
      <c r="B76" s="5"/>
    </row>
    <row r="77" spans="2:5" ht="13">
      <c r="B77" s="3" t="s">
        <v>124</v>
      </c>
      <c r="C77" s="2447"/>
      <c r="D77" s="2448"/>
      <c r="E77" s="2448"/>
    </row>
    <row r="78" spans="2:5">
      <c r="B78" s="5" t="s">
        <v>124</v>
      </c>
      <c r="C78" s="2447">
        <v>0.42499999999999999</v>
      </c>
      <c r="D78" s="2448">
        <v>0.57499999999999996</v>
      </c>
      <c r="E78" s="2448"/>
    </row>
    <row r="79" spans="2:5">
      <c r="B79" s="5"/>
    </row>
    <row r="80" spans="2:5" ht="13">
      <c r="B80" s="3" t="s">
        <v>133</v>
      </c>
      <c r="C80" s="2453"/>
      <c r="D80" s="2454"/>
      <c r="E80" s="2454"/>
    </row>
    <row r="81" spans="2:5">
      <c r="B81" s="5" t="s">
        <v>133</v>
      </c>
      <c r="C81" s="2453">
        <v>0.59699999999999998</v>
      </c>
      <c r="D81" s="2454">
        <v>0.40300000000000002</v>
      </c>
      <c r="E81" s="2454"/>
    </row>
    <row r="82" spans="2:5">
      <c r="B82" s="5"/>
    </row>
    <row r="83" spans="2:5" ht="13">
      <c r="B83" s="3" t="s">
        <v>131</v>
      </c>
      <c r="C83" s="2451"/>
      <c r="D83" s="2452"/>
      <c r="E83" s="2452"/>
    </row>
    <row r="84" spans="2:5" ht="14.5">
      <c r="B84" s="2806" t="s">
        <v>727</v>
      </c>
      <c r="C84" s="2451">
        <v>0.48499999999999999</v>
      </c>
      <c r="D84" s="2452">
        <v>0.51500000000000001</v>
      </c>
      <c r="E84" s="2452"/>
    </row>
    <row r="85" spans="2:5" ht="14.5">
      <c r="B85" s="2806" t="s">
        <v>728</v>
      </c>
      <c r="C85" s="2451">
        <v>0.71399999999999997</v>
      </c>
      <c r="D85" s="2452">
        <v>0.28599999999999998</v>
      </c>
      <c r="E85" s="2452"/>
    </row>
    <row r="86" spans="2:5">
      <c r="B86" s="5" t="s">
        <v>132</v>
      </c>
      <c r="C86" s="2451">
        <v>0.27900000000000003</v>
      </c>
      <c r="D86" s="2452">
        <v>0.72099999999999997</v>
      </c>
      <c r="E86" s="2452"/>
    </row>
    <row r="87" spans="2:5">
      <c r="B87" s="5"/>
    </row>
    <row r="88" spans="2:5" ht="13">
      <c r="B88" s="3" t="s">
        <v>134</v>
      </c>
      <c r="C88" s="2455"/>
      <c r="D88" s="2456"/>
      <c r="E88" s="2456"/>
    </row>
    <row r="89" spans="2:5">
      <c r="B89" s="5" t="s">
        <v>135</v>
      </c>
      <c r="C89" s="2455">
        <v>0.40300000000000002</v>
      </c>
      <c r="D89" s="2456">
        <v>0.59699999999999998</v>
      </c>
      <c r="E89" s="2456"/>
    </row>
    <row r="90" spans="2:5">
      <c r="B90" s="5" t="s">
        <v>136</v>
      </c>
      <c r="C90" s="2455">
        <v>0.40500000000000003</v>
      </c>
      <c r="D90" s="2456">
        <v>0.59499999999999997</v>
      </c>
      <c r="E90" s="2456"/>
    </row>
    <row r="91" spans="2:5">
      <c r="B91" s="5" t="s">
        <v>137</v>
      </c>
      <c r="C91" s="2455">
        <v>0.30599999999999999</v>
      </c>
      <c r="D91" s="2456">
        <v>0.69399999999999995</v>
      </c>
      <c r="E91" s="2456"/>
    </row>
    <row r="92" spans="2:5">
      <c r="B92" s="5"/>
    </row>
    <row r="93" spans="2:5" ht="13">
      <c r="B93" s="3" t="s">
        <v>138</v>
      </c>
      <c r="C93" s="2457"/>
      <c r="D93" s="2458"/>
      <c r="E93" s="2458"/>
    </row>
    <row r="94" spans="2:5">
      <c r="B94" s="5" t="s">
        <v>138</v>
      </c>
      <c r="C94" s="2457">
        <v>0.4</v>
      </c>
      <c r="D94" s="2458">
        <v>0.6</v>
      </c>
      <c r="E94" s="2458"/>
    </row>
    <row r="95" spans="2:5">
      <c r="B95" s="5"/>
    </row>
    <row r="96" spans="2:5" ht="13">
      <c r="B96" s="3" t="s">
        <v>139</v>
      </c>
      <c r="C96" s="2459"/>
      <c r="D96" s="2460"/>
      <c r="E96" s="2460"/>
    </row>
    <row r="97" spans="2:5">
      <c r="B97" s="5" t="s">
        <v>140</v>
      </c>
      <c r="C97" s="2459">
        <v>0.47199999999999998</v>
      </c>
      <c r="D97" s="2460">
        <v>0.52800000000000002</v>
      </c>
      <c r="E97" s="2460"/>
    </row>
    <row r="98" spans="2:5">
      <c r="B98" s="5" t="s">
        <v>141</v>
      </c>
      <c r="C98" s="2459">
        <v>0.48499999999999999</v>
      </c>
      <c r="D98" s="2460">
        <v>0.51500000000000001</v>
      </c>
      <c r="E98" s="2460"/>
    </row>
    <row r="99" spans="2:5">
      <c r="B99" s="5"/>
    </row>
    <row r="100" spans="2:5" ht="13">
      <c r="B100" s="3" t="s">
        <v>142</v>
      </c>
      <c r="C100" s="2461"/>
      <c r="D100" s="2462"/>
      <c r="E100" s="2462"/>
    </row>
    <row r="101" spans="2:5">
      <c r="B101" s="5" t="s">
        <v>143</v>
      </c>
      <c r="C101" s="2461">
        <v>0.51100000000000001</v>
      </c>
      <c r="D101" s="2462">
        <v>0.48899999999999999</v>
      </c>
      <c r="E101" s="2462"/>
    </row>
    <row r="102" spans="2:5">
      <c r="B102" s="5" t="s">
        <v>144</v>
      </c>
      <c r="C102" s="2461">
        <v>0.65800000000000003</v>
      </c>
      <c r="D102" s="2462">
        <v>0.34200000000000003</v>
      </c>
      <c r="E102" s="2462"/>
    </row>
    <row r="103" spans="2:5">
      <c r="B103" s="5" t="s">
        <v>145</v>
      </c>
      <c r="C103" s="2461">
        <v>0.48699999999999999</v>
      </c>
      <c r="D103" s="2462">
        <v>0.51300000000000001</v>
      </c>
      <c r="E103" s="2462"/>
    </row>
    <row r="104" spans="2:5">
      <c r="B104" s="5" t="s">
        <v>146</v>
      </c>
      <c r="C104" s="2461">
        <v>0.51200000000000001</v>
      </c>
      <c r="D104" s="2462">
        <v>0.48799999999999999</v>
      </c>
      <c r="E104" s="2462"/>
    </row>
    <row r="105" spans="2:5">
      <c r="B105" s="5" t="s">
        <v>147</v>
      </c>
      <c r="C105" s="2461">
        <v>0.57099999999999995</v>
      </c>
      <c r="D105" s="2462">
        <v>0.42899999999999999</v>
      </c>
      <c r="E105" s="2462"/>
    </row>
    <row r="106" spans="2:5">
      <c r="B106" s="5"/>
    </row>
    <row r="107" spans="2:5" ht="13">
      <c r="B107" s="3" t="s">
        <v>148</v>
      </c>
      <c r="C107" s="2463"/>
      <c r="D107" s="2464"/>
      <c r="E107" s="2464"/>
    </row>
    <row r="108" spans="2:5">
      <c r="B108" s="5" t="s">
        <v>149</v>
      </c>
      <c r="C108" s="2463">
        <v>0.48199999999999998</v>
      </c>
      <c r="D108" s="2464">
        <v>0.51800000000000002</v>
      </c>
      <c r="E108" s="2464"/>
    </row>
    <row r="109" spans="2:5">
      <c r="B109" s="5"/>
    </row>
    <row r="110" spans="2:5" ht="13">
      <c r="B110" s="3" t="s">
        <v>150</v>
      </c>
      <c r="C110" s="2465"/>
      <c r="D110" s="2466"/>
      <c r="E110" s="2466"/>
    </row>
    <row r="111" spans="2:5">
      <c r="B111" s="5" t="s">
        <v>151</v>
      </c>
      <c r="C111" s="2465">
        <v>0.42799999999999999</v>
      </c>
      <c r="D111" s="2466">
        <v>0.57199999999999995</v>
      </c>
      <c r="E111" s="2466"/>
    </row>
    <row r="112" spans="2:5">
      <c r="B112" s="5" t="s">
        <v>152</v>
      </c>
      <c r="C112" s="2465">
        <v>0.46700000000000003</v>
      </c>
      <c r="D112" s="2466">
        <v>0.53300000000000003</v>
      </c>
      <c r="E112" s="2466"/>
    </row>
    <row r="113" spans="2:5">
      <c r="B113" s="5" t="s">
        <v>790</v>
      </c>
      <c r="C113" s="2465">
        <v>0.29299999999999998</v>
      </c>
      <c r="D113" s="2466">
        <v>0.70699999999999996</v>
      </c>
      <c r="E113" s="2466"/>
    </row>
    <row r="114" spans="2:5">
      <c r="B114" s="5" t="s">
        <v>153</v>
      </c>
      <c r="C114" s="2465">
        <v>0.40300000000000002</v>
      </c>
      <c r="D114" s="2466">
        <v>0.59699999999999998</v>
      </c>
      <c r="E114" s="2466"/>
    </row>
    <row r="115" spans="2:5">
      <c r="B115" s="5" t="s">
        <v>789</v>
      </c>
      <c r="C115" s="2465">
        <v>0.501</v>
      </c>
      <c r="D115" s="2466">
        <v>0.499</v>
      </c>
      <c r="E115" s="2466"/>
    </row>
    <row r="116" spans="2:5">
      <c r="B116" s="5" t="s">
        <v>154</v>
      </c>
      <c r="C116" s="2465">
        <v>0.438</v>
      </c>
      <c r="D116" s="2466">
        <v>0.56200000000000006</v>
      </c>
      <c r="E116" s="2466"/>
    </row>
    <row r="117" spans="2:5">
      <c r="B117" s="5"/>
    </row>
    <row r="118" spans="2:5" ht="13">
      <c r="B118" s="3" t="s">
        <v>155</v>
      </c>
      <c r="C118" s="2467"/>
      <c r="D118" s="2468"/>
      <c r="E118" s="2468"/>
    </row>
    <row r="119" spans="2:5">
      <c r="B119" s="5" t="s">
        <v>155</v>
      </c>
      <c r="C119" s="2467">
        <v>0.46600000000000003</v>
      </c>
      <c r="D119" s="2468">
        <v>0.53400000000000003</v>
      </c>
      <c r="E119" s="2468"/>
    </row>
    <row r="120" spans="2:5">
      <c r="B120" s="5"/>
    </row>
    <row r="121" spans="2:5" ht="13">
      <c r="B121" s="3" t="s">
        <v>156</v>
      </c>
      <c r="C121" s="2469"/>
      <c r="D121" s="2470"/>
      <c r="E121" s="2470"/>
    </row>
    <row r="122" spans="2:5">
      <c r="B122" s="5" t="s">
        <v>156</v>
      </c>
      <c r="C122" s="2469">
        <v>0.55400000000000005</v>
      </c>
      <c r="D122" s="2470">
        <v>0.44600000000000001</v>
      </c>
      <c r="E122" s="2470"/>
    </row>
    <row r="123" spans="2:5">
      <c r="B123" s="5"/>
    </row>
    <row r="124" spans="2:5" ht="13">
      <c r="B124" s="3" t="s">
        <v>157</v>
      </c>
      <c r="C124" s="2471"/>
      <c r="D124" s="2472"/>
      <c r="E124" s="2472"/>
    </row>
    <row r="125" spans="2:5">
      <c r="B125" s="5" t="s">
        <v>157</v>
      </c>
      <c r="C125" s="2471">
        <v>0.438</v>
      </c>
      <c r="D125" s="2472">
        <v>0.56200000000000006</v>
      </c>
      <c r="E125" s="2472"/>
    </row>
    <row r="126" spans="2:5">
      <c r="B126" s="5"/>
    </row>
    <row r="127" spans="2:5" ht="13">
      <c r="B127" s="3" t="s">
        <v>158</v>
      </c>
      <c r="C127" s="2473"/>
      <c r="D127" s="2474"/>
      <c r="E127" s="2474"/>
    </row>
    <row r="128" spans="2:5">
      <c r="B128" s="5" t="s">
        <v>158</v>
      </c>
      <c r="C128" s="2473">
        <v>0.33300000000000002</v>
      </c>
      <c r="D128" s="2474">
        <v>0.66700000000000004</v>
      </c>
      <c r="E128" s="2474"/>
    </row>
    <row r="129" spans="2:5">
      <c r="B129" s="5"/>
    </row>
    <row r="130" spans="2:5" ht="13">
      <c r="B130" s="3" t="s">
        <v>159</v>
      </c>
      <c r="C130" s="2475"/>
      <c r="D130" s="2476"/>
      <c r="E130" s="2476"/>
    </row>
    <row r="131" spans="2:5">
      <c r="B131" s="5" t="s">
        <v>159</v>
      </c>
      <c r="C131" s="2475">
        <v>0.54200000000000004</v>
      </c>
      <c r="D131" s="2476">
        <v>0.45800000000000002</v>
      </c>
      <c r="E131" s="2476"/>
    </row>
    <row r="132" spans="2:5">
      <c r="B132" s="5"/>
    </row>
    <row r="133" spans="2:5" ht="13">
      <c r="B133" s="3" t="s">
        <v>161</v>
      </c>
      <c r="C133" s="2479"/>
      <c r="D133" s="2480"/>
      <c r="E133" s="2480"/>
    </row>
    <row r="134" spans="2:5">
      <c r="B134" s="5" t="s">
        <v>161</v>
      </c>
      <c r="C134" s="2479">
        <v>0.58499999999999996</v>
      </c>
      <c r="D134" s="2480">
        <v>0.41499999999999998</v>
      </c>
      <c r="E134" s="2480"/>
    </row>
    <row r="135" spans="2:5">
      <c r="B135" s="5"/>
    </row>
    <row r="136" spans="2:5" ht="13">
      <c r="B136" s="3" t="s">
        <v>160</v>
      </c>
      <c r="C136" s="2477"/>
      <c r="D136" s="2478"/>
      <c r="E136" s="2478"/>
    </row>
    <row r="137" spans="2:5">
      <c r="B137" s="5" t="s">
        <v>160</v>
      </c>
      <c r="C137" s="2477">
        <v>0.40500000000000003</v>
      </c>
      <c r="D137" s="2478">
        <v>0.59499999999999997</v>
      </c>
      <c r="E137" s="2478"/>
    </row>
    <row r="138" spans="2:5">
      <c r="B138" s="5"/>
    </row>
    <row r="139" spans="2:5" ht="13">
      <c r="B139" s="3" t="s">
        <v>162</v>
      </c>
      <c r="C139" s="2481"/>
      <c r="D139" s="2482"/>
      <c r="E139" s="2482"/>
    </row>
    <row r="140" spans="2:5">
      <c r="B140" s="5" t="s">
        <v>163</v>
      </c>
      <c r="C140" s="2481">
        <v>0.379</v>
      </c>
      <c r="D140" s="2482">
        <v>0.621</v>
      </c>
      <c r="E140" s="2482"/>
    </row>
    <row r="141" spans="2:5">
      <c r="B141" s="5"/>
    </row>
    <row r="142" spans="2:5" ht="13">
      <c r="B142" s="3" t="s">
        <v>164</v>
      </c>
      <c r="C142" s="2483"/>
      <c r="D142" s="2484"/>
      <c r="E142" s="2484"/>
    </row>
    <row r="143" spans="2:5">
      <c r="B143" s="5" t="s">
        <v>165</v>
      </c>
      <c r="C143" s="2483">
        <v>0.45</v>
      </c>
      <c r="D143" s="2484">
        <v>0.55000000000000004</v>
      </c>
      <c r="E143" s="2484"/>
    </row>
    <row r="144" spans="2:5">
      <c r="B144" s="5" t="s">
        <v>166</v>
      </c>
      <c r="C144" s="2483">
        <v>0.33600000000000002</v>
      </c>
      <c r="D144" s="2484">
        <v>0.66400000000000003</v>
      </c>
      <c r="E144" s="2484"/>
    </row>
    <row r="145" spans="2:5">
      <c r="B145" s="5" t="s">
        <v>167</v>
      </c>
      <c r="C145" s="2483">
        <v>0.27900000000000003</v>
      </c>
      <c r="D145" s="2484">
        <v>0.72099999999999997</v>
      </c>
      <c r="E145" s="2484"/>
    </row>
    <row r="146" spans="2:5">
      <c r="B146" s="5" t="s">
        <v>168</v>
      </c>
      <c r="C146" s="2483">
        <v>0.5</v>
      </c>
      <c r="D146" s="2484">
        <v>0.5</v>
      </c>
      <c r="E146" s="2484"/>
    </row>
    <row r="147" spans="2:5">
      <c r="B147" s="5" t="s">
        <v>169</v>
      </c>
      <c r="C147" s="2483">
        <v>0.26300000000000001</v>
      </c>
      <c r="D147" s="2484">
        <v>0.73699999999999999</v>
      </c>
      <c r="E147" s="2484"/>
    </row>
    <row r="148" spans="2:5">
      <c r="B148" s="5" t="s">
        <v>170</v>
      </c>
      <c r="C148" s="2483">
        <v>0.55600000000000005</v>
      </c>
      <c r="D148" s="2484">
        <v>0.44400000000000001</v>
      </c>
      <c r="E148" s="2484"/>
    </row>
    <row r="149" spans="2:5">
      <c r="B149" s="5" t="s">
        <v>171</v>
      </c>
      <c r="C149" s="2483">
        <v>0.66800000000000004</v>
      </c>
      <c r="D149" s="2484">
        <v>0.33200000000000002</v>
      </c>
      <c r="E149" s="2484"/>
    </row>
    <row r="150" spans="2:5">
      <c r="B150" s="5" t="s">
        <v>172</v>
      </c>
      <c r="C150" s="2483">
        <v>0.46200000000000002</v>
      </c>
      <c r="D150" s="2484">
        <v>0.53800000000000003</v>
      </c>
      <c r="E150" s="2484"/>
    </row>
    <row r="151" spans="2:5">
      <c r="B151" s="5" t="s">
        <v>173</v>
      </c>
      <c r="C151" s="2483">
        <v>0.375</v>
      </c>
      <c r="D151" s="2484">
        <v>0.625</v>
      </c>
      <c r="E151" s="2484"/>
    </row>
    <row r="152" spans="2:5">
      <c r="B152" s="5" t="s">
        <v>174</v>
      </c>
      <c r="C152" s="2483">
        <v>0.499</v>
      </c>
      <c r="D152" s="2484">
        <v>0.501</v>
      </c>
      <c r="E152" s="2484"/>
    </row>
    <row r="153" spans="2:5">
      <c r="B153" s="5" t="s">
        <v>175</v>
      </c>
      <c r="C153" s="2483">
        <v>0.47399999999999998</v>
      </c>
      <c r="D153" s="2484">
        <v>0.52600000000000002</v>
      </c>
      <c r="E153" s="2484"/>
    </row>
    <row r="154" spans="2:5">
      <c r="B154" s="5" t="s">
        <v>176</v>
      </c>
      <c r="C154" s="2483">
        <v>0.32700000000000001</v>
      </c>
      <c r="D154" s="2484">
        <v>0.67300000000000004</v>
      </c>
      <c r="E154" s="2484"/>
    </row>
    <row r="155" spans="2:5">
      <c r="B155" s="5" t="s">
        <v>177</v>
      </c>
      <c r="C155" s="2483">
        <v>0.5</v>
      </c>
      <c r="D155" s="2484">
        <v>0.5</v>
      </c>
      <c r="E155" s="2484"/>
    </row>
    <row r="156" spans="2:5">
      <c r="B156" s="5" t="s">
        <v>178</v>
      </c>
      <c r="C156" s="2483">
        <v>0.5</v>
      </c>
      <c r="D156" s="2484">
        <v>0.5</v>
      </c>
      <c r="E156" s="2484"/>
    </row>
    <row r="157" spans="2:5">
      <c r="B157" s="5" t="s">
        <v>179</v>
      </c>
      <c r="C157" s="2483">
        <v>0.36699999999999999</v>
      </c>
      <c r="D157" s="2484">
        <v>0.63300000000000001</v>
      </c>
      <c r="E157" s="2484"/>
    </row>
    <row r="158" spans="2:5">
      <c r="B158" s="5" t="s">
        <v>180</v>
      </c>
      <c r="C158" s="2483">
        <v>0.66100000000000003</v>
      </c>
      <c r="D158" s="2484">
        <v>0.33900000000000002</v>
      </c>
      <c r="E158" s="2484"/>
    </row>
    <row r="159" spans="2:5">
      <c r="B159" s="5" t="s">
        <v>181</v>
      </c>
      <c r="C159" s="2483">
        <v>0.45600000000000002</v>
      </c>
      <c r="D159" s="2484">
        <v>0.54400000000000004</v>
      </c>
      <c r="E159" s="2484"/>
    </row>
    <row r="160" spans="2:5">
      <c r="B160" s="5" t="s">
        <v>182</v>
      </c>
      <c r="C160" s="2483">
        <v>0.42299999999999999</v>
      </c>
      <c r="D160" s="2484">
        <v>0.57699999999999996</v>
      </c>
      <c r="E160" s="2484"/>
    </row>
    <row r="161" spans="2:5">
      <c r="B161" s="5" t="s">
        <v>183</v>
      </c>
      <c r="C161" s="2483">
        <v>0.45600000000000002</v>
      </c>
      <c r="D161" s="2484">
        <v>0.54400000000000004</v>
      </c>
      <c r="E161" s="2484"/>
    </row>
    <row r="162" spans="2:5">
      <c r="B162" s="5" t="s">
        <v>184</v>
      </c>
      <c r="C162" s="2483">
        <v>0.57099999999999995</v>
      </c>
      <c r="D162" s="2484">
        <v>0.42899999999999999</v>
      </c>
      <c r="E162" s="2484"/>
    </row>
    <row r="163" spans="2:5">
      <c r="B163" s="5"/>
    </row>
    <row r="164" spans="2:5" ht="13">
      <c r="B164" s="3" t="s">
        <v>185</v>
      </c>
      <c r="C164" s="2485"/>
      <c r="D164" s="2486"/>
      <c r="E164" s="2486"/>
    </row>
    <row r="165" spans="2:5">
      <c r="B165" s="5" t="s">
        <v>186</v>
      </c>
      <c r="C165" s="2485">
        <v>0.56200000000000006</v>
      </c>
      <c r="D165" s="2486">
        <v>0.438</v>
      </c>
      <c r="E165" s="2486"/>
    </row>
    <row r="166" spans="2:5">
      <c r="B166" s="5" t="s">
        <v>187</v>
      </c>
      <c r="C166" s="2485">
        <v>0.39500000000000002</v>
      </c>
      <c r="D166" s="2486">
        <v>0.60499999999999998</v>
      </c>
      <c r="E166" s="2486"/>
    </row>
    <row r="167" spans="2:5">
      <c r="B167" s="5" t="s">
        <v>188</v>
      </c>
      <c r="C167" s="2485">
        <v>0.70199999999999996</v>
      </c>
      <c r="D167" s="2486">
        <v>0.29799999999999999</v>
      </c>
      <c r="E167" s="2486"/>
    </row>
    <row r="168" spans="2:5">
      <c r="B168" s="5" t="s">
        <v>189</v>
      </c>
      <c r="C168" s="2485">
        <v>0.61399999999999999</v>
      </c>
      <c r="D168" s="2486">
        <v>0.38600000000000001</v>
      </c>
      <c r="E168" s="2486"/>
    </row>
    <row r="169" spans="2:5">
      <c r="B169" s="5" t="s">
        <v>190</v>
      </c>
      <c r="C169" s="2485">
        <v>0.67300000000000004</v>
      </c>
      <c r="D169" s="2486">
        <v>0.32700000000000001</v>
      </c>
      <c r="E169" s="2486"/>
    </row>
    <row r="170" spans="2:5">
      <c r="B170" s="5"/>
    </row>
    <row r="171" spans="2:5" ht="13">
      <c r="B171" s="3" t="s">
        <v>191</v>
      </c>
      <c r="C171" s="2487"/>
      <c r="D171" s="2488"/>
      <c r="E171" s="2488"/>
    </row>
    <row r="172" spans="2:5">
      <c r="B172" s="5" t="s">
        <v>191</v>
      </c>
      <c r="C172" s="2487">
        <v>0.434</v>
      </c>
      <c r="D172" s="2488">
        <v>0.56599999999999995</v>
      </c>
      <c r="E172" s="2488"/>
    </row>
    <row r="173" spans="2:5">
      <c r="B173" s="5"/>
    </row>
    <row r="174" spans="2:5" ht="13">
      <c r="B174" s="3" t="s">
        <v>192</v>
      </c>
      <c r="C174" s="2489"/>
      <c r="D174" s="2490"/>
      <c r="E174" s="2490"/>
    </row>
    <row r="175" spans="2:5">
      <c r="B175" s="5" t="s">
        <v>192</v>
      </c>
      <c r="C175" s="2489">
        <v>0.61599999999999999</v>
      </c>
      <c r="D175" s="2490">
        <v>0.38400000000000001</v>
      </c>
      <c r="E175" s="2490"/>
    </row>
    <row r="176" spans="2:5">
      <c r="B176" s="5"/>
    </row>
    <row r="177" spans="2:5" ht="13">
      <c r="B177" s="3" t="s">
        <v>193</v>
      </c>
      <c r="C177" s="2491"/>
      <c r="D177" s="2492"/>
      <c r="E177" s="2492"/>
    </row>
    <row r="178" spans="2:5">
      <c r="B178" s="5" t="s">
        <v>193</v>
      </c>
      <c r="C178" s="2491">
        <v>0.436</v>
      </c>
      <c r="D178" s="2492">
        <v>0.56399999999999995</v>
      </c>
      <c r="E178" s="2492"/>
    </row>
    <row r="179" spans="2:5">
      <c r="B179" s="5"/>
    </row>
    <row r="180" spans="2:5" ht="13">
      <c r="B180" s="3" t="s">
        <v>194</v>
      </c>
      <c r="C180" s="2493"/>
      <c r="D180" s="2494"/>
      <c r="E180" s="2494"/>
    </row>
    <row r="181" spans="2:5">
      <c r="B181" s="5" t="s">
        <v>194</v>
      </c>
      <c r="C181" s="2493">
        <v>0.63400000000000001</v>
      </c>
      <c r="D181" s="2494">
        <v>0.36599999999999999</v>
      </c>
      <c r="E181" s="2494"/>
    </row>
    <row r="182" spans="2:5">
      <c r="B182" s="5"/>
    </row>
    <row r="183" spans="2:5" ht="13">
      <c r="B183" s="3" t="s">
        <v>195</v>
      </c>
      <c r="C183" s="2495"/>
      <c r="D183" s="2496"/>
      <c r="E183" s="2496"/>
    </row>
    <row r="184" spans="2:5">
      <c r="B184" s="5" t="s">
        <v>196</v>
      </c>
      <c r="C184" s="2495">
        <v>0.47599999999999998</v>
      </c>
      <c r="D184" s="2496">
        <v>0.52400000000000002</v>
      </c>
      <c r="E184" s="2496"/>
    </row>
    <row r="185" spans="2:5">
      <c r="B185" s="5"/>
    </row>
    <row r="186" spans="2:5" ht="13">
      <c r="B186" s="3" t="s">
        <v>197</v>
      </c>
      <c r="C186" s="2497"/>
      <c r="D186" s="2498"/>
      <c r="E186" s="2498"/>
    </row>
    <row r="187" spans="2:5">
      <c r="B187" s="5" t="s">
        <v>198</v>
      </c>
      <c r="C187" s="2497">
        <v>0.40799999999999997</v>
      </c>
      <c r="D187" s="2498">
        <v>0.59199999999999997</v>
      </c>
      <c r="E187" s="2498"/>
    </row>
    <row r="188" spans="2:5">
      <c r="B188" s="5" t="s">
        <v>199</v>
      </c>
      <c r="C188" s="2497">
        <v>0.42299999999999999</v>
      </c>
      <c r="D188" s="2498">
        <v>0.57699999999999996</v>
      </c>
      <c r="E188" s="2498"/>
    </row>
    <row r="189" spans="2:5">
      <c r="B189" s="5"/>
    </row>
    <row r="190" spans="2:5" ht="13">
      <c r="B190" s="3" t="s">
        <v>200</v>
      </c>
      <c r="C190" s="2499"/>
      <c r="D190" s="2500"/>
      <c r="E190" s="2500"/>
    </row>
    <row r="191" spans="2:5">
      <c r="B191" s="5" t="s">
        <v>201</v>
      </c>
      <c r="C191" s="2499">
        <v>0.34499999999999997</v>
      </c>
      <c r="D191" s="2500">
        <v>0.65500000000000003</v>
      </c>
      <c r="E191" s="2500"/>
    </row>
    <row r="192" spans="2:5">
      <c r="B192" s="5" t="s">
        <v>202</v>
      </c>
      <c r="C192" s="2499">
        <v>0.495</v>
      </c>
      <c r="D192" s="2500">
        <v>0.505</v>
      </c>
      <c r="E192" s="2500"/>
    </row>
    <row r="193" spans="2:9">
      <c r="B193" s="5"/>
    </row>
    <row r="194" spans="2:9" ht="13">
      <c r="B194" s="3" t="s">
        <v>7</v>
      </c>
      <c r="C194" s="2501">
        <v>0.45800000000000002</v>
      </c>
      <c r="D194" s="2502">
        <v>0.54200000000000004</v>
      </c>
      <c r="E194" s="2502"/>
    </row>
    <row r="195" spans="2:9">
      <c r="C195" s="2501"/>
      <c r="D195" s="2502"/>
      <c r="E195" s="2502"/>
    </row>
    <row r="196" spans="2:9" ht="13">
      <c r="B196" s="9"/>
      <c r="C196" s="9"/>
      <c r="D196" s="13" t="s">
        <v>17</v>
      </c>
    </row>
    <row r="197" spans="2:9" ht="12.5" customHeight="1">
      <c r="B197" s="2860" t="s">
        <v>578</v>
      </c>
      <c r="C197" s="2860"/>
      <c r="D197" s="2860"/>
      <c r="E197" s="2784"/>
      <c r="F197" s="2784"/>
      <c r="G197" s="2784"/>
      <c r="H197" s="2784"/>
      <c r="I197" s="2784"/>
    </row>
    <row r="198" spans="2:9" ht="12.5" customHeight="1">
      <c r="B198" s="2860" t="s">
        <v>576</v>
      </c>
      <c r="C198" s="2860"/>
      <c r="D198" s="2860"/>
      <c r="E198" s="2784"/>
      <c r="F198" s="2784"/>
      <c r="G198" s="2784"/>
      <c r="H198" s="2784"/>
      <c r="I198" s="2784"/>
    </row>
    <row r="199" spans="2:9" ht="22" customHeight="1">
      <c r="B199" s="2860" t="s">
        <v>577</v>
      </c>
      <c r="C199" s="2860"/>
      <c r="D199" s="2860"/>
      <c r="E199" s="2784"/>
      <c r="F199" s="2784"/>
      <c r="G199" s="2784"/>
      <c r="H199" s="2784"/>
      <c r="I199" s="2784"/>
    </row>
    <row r="200" spans="2:9">
      <c r="B200" s="2860" t="s">
        <v>810</v>
      </c>
      <c r="C200" s="2860"/>
      <c r="D200" s="2860"/>
      <c r="E200" s="2784"/>
      <c r="F200" s="2784"/>
      <c r="G200" s="2784"/>
      <c r="H200" s="2784"/>
      <c r="I200" s="2784"/>
    </row>
    <row r="201" spans="2:9">
      <c r="B201" s="2780"/>
      <c r="C201" s="2780"/>
      <c r="D201" s="2780"/>
      <c r="E201" s="2780"/>
      <c r="F201" s="2780"/>
      <c r="G201" s="2780"/>
      <c r="H201" s="2780"/>
      <c r="I201" s="2780"/>
    </row>
  </sheetData>
  <mergeCells count="5">
    <mergeCell ref="C5:D5"/>
    <mergeCell ref="B197:D197"/>
    <mergeCell ref="B198:D198"/>
    <mergeCell ref="B199:D199"/>
    <mergeCell ref="B200:D200"/>
  </mergeCells>
  <pageMargins left="0.7" right="0.7" top="0.75" bottom="0.75" header="0.3" footer="0.3"/>
  <pageSetup paperSize="9" fitToHeight="0" orientation="landscape"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2"/>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70.7265625" customWidth="1"/>
    <col min="3" max="7" width="13.7265625" customWidth="1"/>
    <col min="8" max="8" width="2.7265625" customWidth="1"/>
    <col min="9" max="9" width="13.7265625" customWidth="1"/>
    <col min="10" max="10" width="2.7265625" customWidth="1"/>
    <col min="11" max="12" width="13.7265625" customWidth="1"/>
  </cols>
  <sheetData>
    <row r="1" spans="2:12">
      <c r="B1" s="2" t="str">
        <f>HYPERLINK("#'Contents'!A1", "Back to contents")</f>
        <v>Back to contents</v>
      </c>
    </row>
    <row r="2" spans="2:12" ht="22.5">
      <c r="B2" s="11" t="s">
        <v>730</v>
      </c>
    </row>
    <row r="3" spans="2:12" ht="13">
      <c r="B3" s="12" t="s">
        <v>7</v>
      </c>
    </row>
    <row r="4" spans="2:12" ht="13">
      <c r="B4" s="10"/>
      <c r="C4" s="10"/>
      <c r="D4" s="10"/>
      <c r="E4" s="10"/>
      <c r="F4" s="10"/>
      <c r="G4" s="10"/>
      <c r="H4" s="10"/>
      <c r="I4" s="10"/>
      <c r="J4" s="10"/>
      <c r="K4" s="14" t="s">
        <v>15</v>
      </c>
    </row>
    <row r="5" spans="2:12" ht="80" customHeight="1">
      <c r="B5" s="16" t="s">
        <v>50</v>
      </c>
      <c r="C5" s="22" t="s">
        <v>21</v>
      </c>
      <c r="D5" s="22" t="s">
        <v>458</v>
      </c>
      <c r="E5" s="22" t="s">
        <v>731</v>
      </c>
      <c r="F5" s="22" t="s">
        <v>732</v>
      </c>
      <c r="G5" s="22" t="s">
        <v>7</v>
      </c>
      <c r="H5" s="15"/>
      <c r="I5" s="22" t="s">
        <v>27</v>
      </c>
      <c r="J5" s="15"/>
      <c r="K5" s="22" t="s">
        <v>733</v>
      </c>
      <c r="L5" s="15"/>
    </row>
    <row r="7" spans="2:12" ht="13">
      <c r="B7" s="12" t="s">
        <v>16</v>
      </c>
    </row>
    <row r="9" spans="2:12" ht="13">
      <c r="B9" s="3" t="s">
        <v>81</v>
      </c>
      <c r="C9" s="6"/>
      <c r="D9" s="6"/>
      <c r="E9" s="6"/>
      <c r="F9" s="6"/>
      <c r="G9" s="6"/>
      <c r="H9" s="6"/>
      <c r="I9" s="6"/>
      <c r="J9" s="6"/>
      <c r="K9" s="2503"/>
      <c r="L9" s="2503"/>
    </row>
    <row r="10" spans="2:12">
      <c r="B10" s="5" t="s">
        <v>82</v>
      </c>
      <c r="C10" s="6">
        <v>10</v>
      </c>
      <c r="D10" s="6">
        <v>10</v>
      </c>
      <c r="E10" s="6">
        <v>0</v>
      </c>
      <c r="F10" s="6">
        <v>30</v>
      </c>
      <c r="G10" s="6">
        <v>50</v>
      </c>
      <c r="H10" s="6"/>
      <c r="I10" s="6">
        <v>20</v>
      </c>
      <c r="J10" s="6"/>
      <c r="K10" s="2503" t="s">
        <v>443</v>
      </c>
      <c r="L10" s="2503"/>
    </row>
    <row r="11" spans="2:12">
      <c r="B11" s="5" t="s">
        <v>83</v>
      </c>
      <c r="C11" s="6">
        <v>4730</v>
      </c>
      <c r="D11" s="6">
        <v>1220</v>
      </c>
      <c r="E11" s="6">
        <v>120</v>
      </c>
      <c r="F11" s="6">
        <v>680</v>
      </c>
      <c r="G11" s="6">
        <v>6750</v>
      </c>
      <c r="H11" s="6"/>
      <c r="I11" s="6">
        <v>5940</v>
      </c>
      <c r="J11" s="6"/>
      <c r="K11" s="2503">
        <v>0.20499999999999999</v>
      </c>
      <c r="L11" s="2503"/>
    </row>
    <row r="12" spans="2:12">
      <c r="B12" s="5" t="s">
        <v>84</v>
      </c>
      <c r="C12" s="6">
        <v>10</v>
      </c>
      <c r="D12" s="6">
        <v>0</v>
      </c>
      <c r="E12" s="6">
        <v>0</v>
      </c>
      <c r="F12" s="6">
        <v>10</v>
      </c>
      <c r="G12" s="6">
        <v>30</v>
      </c>
      <c r="H12" s="6"/>
      <c r="I12" s="6">
        <v>10</v>
      </c>
      <c r="J12" s="6"/>
      <c r="K12" s="2503">
        <v>0</v>
      </c>
      <c r="L12" s="2503"/>
    </row>
    <row r="13" spans="2:12">
      <c r="B13" s="5" t="s">
        <v>85</v>
      </c>
      <c r="C13" s="6">
        <v>1570</v>
      </c>
      <c r="D13" s="6">
        <v>610</v>
      </c>
      <c r="E13" s="6">
        <v>30</v>
      </c>
      <c r="F13" s="6">
        <v>320</v>
      </c>
      <c r="G13" s="6">
        <v>2530</v>
      </c>
      <c r="H13" s="6"/>
      <c r="I13" s="6">
        <v>2180</v>
      </c>
      <c r="J13" s="6"/>
      <c r="K13" s="2503">
        <v>0.28000000000000003</v>
      </c>
      <c r="L13" s="2503"/>
    </row>
    <row r="14" spans="2:12">
      <c r="B14" s="5" t="s">
        <v>86</v>
      </c>
      <c r="C14" s="6">
        <v>270</v>
      </c>
      <c r="D14" s="6">
        <v>80</v>
      </c>
      <c r="E14" s="6">
        <v>10</v>
      </c>
      <c r="F14" s="6">
        <v>120</v>
      </c>
      <c r="G14" s="6">
        <v>490</v>
      </c>
      <c r="H14" s="6"/>
      <c r="I14" s="6">
        <v>360</v>
      </c>
      <c r="J14" s="6"/>
      <c r="K14" s="2503">
        <v>0.23499999999999999</v>
      </c>
      <c r="L14" s="2503"/>
    </row>
    <row r="15" spans="2:12">
      <c r="B15" s="5"/>
    </row>
    <row r="16" spans="2:12" ht="13">
      <c r="B16" s="3" t="s">
        <v>87</v>
      </c>
      <c r="C16" s="6"/>
      <c r="D16" s="6"/>
      <c r="E16" s="6"/>
      <c r="F16" s="6"/>
      <c r="G16" s="6"/>
      <c r="H16" s="6"/>
      <c r="I16" s="6"/>
      <c r="J16" s="6"/>
      <c r="K16" s="2504"/>
      <c r="L16" s="2504"/>
    </row>
    <row r="17" spans="2:12">
      <c r="B17" s="5" t="s">
        <v>88</v>
      </c>
      <c r="C17" s="6">
        <v>3470</v>
      </c>
      <c r="D17" s="6">
        <v>1010</v>
      </c>
      <c r="E17" s="6">
        <v>250</v>
      </c>
      <c r="F17" s="6">
        <v>600</v>
      </c>
      <c r="G17" s="6">
        <v>5330</v>
      </c>
      <c r="H17" s="6"/>
      <c r="I17" s="6">
        <v>4480</v>
      </c>
      <c r="J17" s="6"/>
      <c r="K17" s="2504">
        <v>0.22600000000000001</v>
      </c>
      <c r="L17" s="2504"/>
    </row>
    <row r="18" spans="2:12">
      <c r="B18" s="5" t="s">
        <v>89</v>
      </c>
      <c r="C18" s="6">
        <v>660</v>
      </c>
      <c r="D18" s="6">
        <v>100</v>
      </c>
      <c r="E18" s="6">
        <v>10</v>
      </c>
      <c r="F18" s="6">
        <v>290</v>
      </c>
      <c r="G18" s="6">
        <v>1060</v>
      </c>
      <c r="H18" s="6"/>
      <c r="I18" s="6">
        <v>750</v>
      </c>
      <c r="J18" s="6"/>
      <c r="K18" s="2504">
        <v>0.126</v>
      </c>
      <c r="L18" s="2504"/>
    </row>
    <row r="19" spans="2:12">
      <c r="B19" s="5" t="s">
        <v>90</v>
      </c>
      <c r="C19" s="6">
        <v>870</v>
      </c>
      <c r="D19" s="6">
        <v>50</v>
      </c>
      <c r="E19" s="6">
        <v>80</v>
      </c>
      <c r="F19" s="6">
        <v>90</v>
      </c>
      <c r="G19" s="6">
        <v>1100</v>
      </c>
      <c r="H19" s="6"/>
      <c r="I19" s="6">
        <v>930</v>
      </c>
      <c r="J19" s="6"/>
      <c r="K19" s="2504">
        <v>5.6000000000000001E-2</v>
      </c>
      <c r="L19" s="2504"/>
    </row>
    <row r="20" spans="2:12">
      <c r="B20" s="5" t="s">
        <v>91</v>
      </c>
      <c r="C20" s="6">
        <v>920</v>
      </c>
      <c r="D20" s="6">
        <v>230</v>
      </c>
      <c r="E20" s="6">
        <v>30</v>
      </c>
      <c r="F20" s="6">
        <v>630</v>
      </c>
      <c r="G20" s="6">
        <v>1810</v>
      </c>
      <c r="H20" s="6"/>
      <c r="I20" s="6">
        <v>1150</v>
      </c>
      <c r="J20" s="6"/>
      <c r="K20" s="2504">
        <v>0.19900000000000001</v>
      </c>
      <c r="L20" s="2504"/>
    </row>
    <row r="21" spans="2:12">
      <c r="B21" s="5" t="s">
        <v>92</v>
      </c>
      <c r="C21" s="6">
        <v>1640</v>
      </c>
      <c r="D21" s="6">
        <v>70</v>
      </c>
      <c r="E21" s="6">
        <v>120</v>
      </c>
      <c r="F21" s="6">
        <v>260</v>
      </c>
      <c r="G21" s="6">
        <v>2100</v>
      </c>
      <c r="H21" s="6"/>
      <c r="I21" s="6">
        <v>1710</v>
      </c>
      <c r="J21" s="6"/>
      <c r="K21" s="2504">
        <v>4.2999999999999997E-2</v>
      </c>
      <c r="L21" s="2504"/>
    </row>
    <row r="22" spans="2:12">
      <c r="B22" s="5" t="s">
        <v>93</v>
      </c>
      <c r="C22" s="6">
        <v>980</v>
      </c>
      <c r="D22" s="6">
        <v>60</v>
      </c>
      <c r="E22" s="6">
        <v>40</v>
      </c>
      <c r="F22" s="6">
        <v>430</v>
      </c>
      <c r="G22" s="6">
        <v>1520</v>
      </c>
      <c r="H22" s="6"/>
      <c r="I22" s="6">
        <v>1040</v>
      </c>
      <c r="J22" s="6"/>
      <c r="K22" s="2504">
        <v>6.0999999999999999E-2</v>
      </c>
      <c r="L22" s="2504"/>
    </row>
    <row r="23" spans="2:12">
      <c r="B23" s="5" t="s">
        <v>94</v>
      </c>
      <c r="C23" s="6">
        <v>140</v>
      </c>
      <c r="D23" s="6">
        <v>30</v>
      </c>
      <c r="E23" s="6">
        <v>80</v>
      </c>
      <c r="F23" s="6">
        <v>0</v>
      </c>
      <c r="G23" s="6">
        <v>260</v>
      </c>
      <c r="H23" s="6"/>
      <c r="I23" s="6">
        <v>170</v>
      </c>
      <c r="J23" s="6"/>
      <c r="K23" s="2504">
        <v>0.185</v>
      </c>
      <c r="L23" s="2504"/>
    </row>
    <row r="24" spans="2:12">
      <c r="B24" s="5"/>
    </row>
    <row r="25" spans="2:12" ht="13">
      <c r="B25" s="3" t="s">
        <v>95</v>
      </c>
      <c r="C25" s="6"/>
      <c r="D25" s="6"/>
      <c r="E25" s="6"/>
      <c r="F25" s="6"/>
      <c r="G25" s="6"/>
      <c r="H25" s="6"/>
      <c r="I25" s="6"/>
      <c r="J25" s="6"/>
      <c r="K25" s="2505"/>
      <c r="L25" s="2505"/>
    </row>
    <row r="26" spans="2:12" ht="14.5">
      <c r="B26" s="2806" t="s">
        <v>734</v>
      </c>
      <c r="C26" s="6">
        <v>4170</v>
      </c>
      <c r="D26" s="6">
        <v>1020</v>
      </c>
      <c r="E26" s="6">
        <v>230</v>
      </c>
      <c r="F26" s="6">
        <v>4030</v>
      </c>
      <c r="G26" s="6">
        <v>9460</v>
      </c>
      <c r="H26" s="6"/>
      <c r="I26" s="6">
        <v>5190</v>
      </c>
      <c r="J26" s="6"/>
      <c r="K26" s="2505">
        <v>0.19600000000000001</v>
      </c>
      <c r="L26" s="2505"/>
    </row>
    <row r="27" spans="2:12">
      <c r="B27" s="5"/>
    </row>
    <row r="28" spans="2:12" ht="13">
      <c r="B28" s="3" t="s">
        <v>96</v>
      </c>
      <c r="C28" s="6"/>
      <c r="D28" s="6"/>
      <c r="E28" s="6"/>
      <c r="F28" s="6"/>
      <c r="G28" s="6"/>
      <c r="H28" s="6"/>
      <c r="I28" s="6"/>
      <c r="J28" s="6"/>
      <c r="K28" s="2506"/>
      <c r="L28" s="2506"/>
    </row>
    <row r="29" spans="2:12">
      <c r="B29" s="5" t="s">
        <v>97</v>
      </c>
      <c r="C29" s="6">
        <v>580</v>
      </c>
      <c r="D29" s="6">
        <v>60</v>
      </c>
      <c r="E29" s="6">
        <v>30</v>
      </c>
      <c r="F29" s="6">
        <v>130</v>
      </c>
      <c r="G29" s="6">
        <v>790</v>
      </c>
      <c r="H29" s="6"/>
      <c r="I29" s="6">
        <v>630</v>
      </c>
      <c r="J29" s="6"/>
      <c r="K29" s="2506">
        <v>9.0999999999999998E-2</v>
      </c>
      <c r="L29" s="2506"/>
    </row>
    <row r="30" spans="2:12">
      <c r="B30" s="5" t="s">
        <v>98</v>
      </c>
      <c r="C30" s="6">
        <v>150</v>
      </c>
      <c r="D30" s="6">
        <v>30</v>
      </c>
      <c r="E30" s="6">
        <v>20</v>
      </c>
      <c r="F30" s="6">
        <v>0</v>
      </c>
      <c r="G30" s="6">
        <v>210</v>
      </c>
      <c r="H30" s="6"/>
      <c r="I30" s="6">
        <v>190</v>
      </c>
      <c r="J30" s="6"/>
      <c r="K30" s="2506">
        <v>0.184</v>
      </c>
      <c r="L30" s="2506"/>
    </row>
    <row r="31" spans="2:12">
      <c r="B31" s="5"/>
    </row>
    <row r="32" spans="2:12" ht="13">
      <c r="B32" s="3" t="s">
        <v>99</v>
      </c>
      <c r="C32" s="6"/>
      <c r="D32" s="6"/>
      <c r="E32" s="6"/>
      <c r="F32" s="6"/>
      <c r="G32" s="6"/>
      <c r="H32" s="6"/>
      <c r="I32" s="6"/>
      <c r="J32" s="6"/>
      <c r="K32" s="2507"/>
      <c r="L32" s="2507"/>
    </row>
    <row r="33" spans="2:12">
      <c r="B33" s="5" t="s">
        <v>100</v>
      </c>
      <c r="C33" s="6">
        <v>130</v>
      </c>
      <c r="D33" s="6">
        <v>50</v>
      </c>
      <c r="E33" s="6">
        <v>20</v>
      </c>
      <c r="F33" s="6">
        <v>10</v>
      </c>
      <c r="G33" s="6">
        <v>210</v>
      </c>
      <c r="H33" s="6"/>
      <c r="I33" s="6">
        <v>180</v>
      </c>
      <c r="J33" s="6"/>
      <c r="K33" s="2507">
        <v>0.27200000000000002</v>
      </c>
      <c r="L33" s="2507"/>
    </row>
    <row r="34" spans="2:12">
      <c r="B34" s="5" t="s">
        <v>101</v>
      </c>
      <c r="C34" s="6">
        <v>140</v>
      </c>
      <c r="D34" s="6">
        <v>40</v>
      </c>
      <c r="E34" s="6">
        <v>20</v>
      </c>
      <c r="F34" s="6">
        <v>0</v>
      </c>
      <c r="G34" s="6">
        <v>200</v>
      </c>
      <c r="H34" s="6"/>
      <c r="I34" s="6">
        <v>180</v>
      </c>
      <c r="J34" s="6"/>
      <c r="K34" s="2507">
        <v>0.246</v>
      </c>
      <c r="L34" s="2507"/>
    </row>
    <row r="35" spans="2:12">
      <c r="B35" s="5"/>
    </row>
    <row r="36" spans="2:12" ht="13">
      <c r="B36" s="3" t="s">
        <v>102</v>
      </c>
      <c r="C36" s="6"/>
      <c r="D36" s="6"/>
      <c r="E36" s="6"/>
      <c r="F36" s="6"/>
      <c r="G36" s="6"/>
      <c r="H36" s="6"/>
      <c r="I36" s="6"/>
      <c r="J36" s="6"/>
      <c r="K36" s="2508"/>
      <c r="L36" s="2508"/>
    </row>
    <row r="37" spans="2:12">
      <c r="B37" s="5" t="s">
        <v>102</v>
      </c>
      <c r="C37" s="6">
        <v>330</v>
      </c>
      <c r="D37" s="6">
        <v>30</v>
      </c>
      <c r="E37" s="6">
        <v>0</v>
      </c>
      <c r="F37" s="6">
        <v>90</v>
      </c>
      <c r="G37" s="6">
        <v>440</v>
      </c>
      <c r="H37" s="6"/>
      <c r="I37" s="6">
        <v>350</v>
      </c>
      <c r="J37" s="6"/>
      <c r="K37" s="2508">
        <v>7.0999999999999994E-2</v>
      </c>
      <c r="L37" s="2508"/>
    </row>
    <row r="38" spans="2:12">
      <c r="B38" s="5"/>
    </row>
    <row r="39" spans="2:12" ht="13">
      <c r="B39" s="3" t="s">
        <v>103</v>
      </c>
      <c r="C39" s="6"/>
      <c r="D39" s="6"/>
      <c r="E39" s="6"/>
      <c r="F39" s="6"/>
      <c r="G39" s="6"/>
      <c r="H39" s="6"/>
      <c r="I39" s="6"/>
      <c r="J39" s="6"/>
      <c r="K39" s="2509"/>
      <c r="L39" s="2509"/>
    </row>
    <row r="40" spans="2:12">
      <c r="B40" s="5" t="s">
        <v>104</v>
      </c>
      <c r="C40" s="6">
        <v>1730</v>
      </c>
      <c r="D40" s="6">
        <v>480</v>
      </c>
      <c r="E40" s="6">
        <v>70</v>
      </c>
      <c r="F40" s="6">
        <v>230</v>
      </c>
      <c r="G40" s="6">
        <v>2500</v>
      </c>
      <c r="H40" s="6"/>
      <c r="I40" s="6">
        <v>2210</v>
      </c>
      <c r="J40" s="6"/>
      <c r="K40" s="2509">
        <v>0.217</v>
      </c>
      <c r="L40" s="2509"/>
    </row>
    <row r="41" spans="2:12">
      <c r="B41" s="5" t="s">
        <v>105</v>
      </c>
      <c r="C41" s="6">
        <v>700</v>
      </c>
      <c r="D41" s="6">
        <v>40</v>
      </c>
      <c r="E41" s="6">
        <v>40</v>
      </c>
      <c r="F41" s="6">
        <v>80</v>
      </c>
      <c r="G41" s="6">
        <v>860</v>
      </c>
      <c r="H41" s="6"/>
      <c r="I41" s="6">
        <v>740</v>
      </c>
      <c r="J41" s="6"/>
      <c r="K41" s="2509">
        <v>0.05</v>
      </c>
      <c r="L41" s="2509"/>
    </row>
    <row r="42" spans="2:12">
      <c r="B42" s="5" t="s">
        <v>106</v>
      </c>
      <c r="C42" s="6">
        <v>40</v>
      </c>
      <c r="D42" s="6">
        <v>10</v>
      </c>
      <c r="E42" s="6">
        <v>0</v>
      </c>
      <c r="F42" s="6">
        <v>0</v>
      </c>
      <c r="G42" s="6">
        <v>40</v>
      </c>
      <c r="H42" s="6"/>
      <c r="I42" s="6">
        <v>40</v>
      </c>
      <c r="J42" s="6"/>
      <c r="K42" s="2509">
        <v>0.14299999999999999</v>
      </c>
      <c r="L42" s="2509"/>
    </row>
    <row r="43" spans="2:12">
      <c r="B43" s="5"/>
    </row>
    <row r="44" spans="2:12" ht="13">
      <c r="B44" s="3" t="s">
        <v>107</v>
      </c>
      <c r="C44" s="6"/>
      <c r="D44" s="6"/>
      <c r="E44" s="6"/>
      <c r="F44" s="6"/>
      <c r="G44" s="6"/>
      <c r="H44" s="6"/>
      <c r="I44" s="6"/>
      <c r="J44" s="6"/>
      <c r="K44" s="2510"/>
      <c r="L44" s="2510"/>
    </row>
    <row r="45" spans="2:12">
      <c r="B45" s="5" t="s">
        <v>107</v>
      </c>
      <c r="C45" s="6">
        <v>570</v>
      </c>
      <c r="D45" s="6">
        <v>200</v>
      </c>
      <c r="E45" s="6">
        <v>20</v>
      </c>
      <c r="F45" s="6">
        <v>60</v>
      </c>
      <c r="G45" s="6">
        <v>840</v>
      </c>
      <c r="H45" s="6"/>
      <c r="I45" s="6">
        <v>760</v>
      </c>
      <c r="J45" s="6"/>
      <c r="K45" s="2510">
        <v>0.25600000000000001</v>
      </c>
      <c r="L45" s="2510"/>
    </row>
    <row r="46" spans="2:12">
      <c r="B46" s="5"/>
    </row>
    <row r="47" spans="2:12" ht="13">
      <c r="B47" s="3" t="s">
        <v>108</v>
      </c>
      <c r="C47" s="6"/>
      <c r="D47" s="6"/>
      <c r="E47" s="6"/>
      <c r="F47" s="6"/>
      <c r="G47" s="6"/>
      <c r="H47" s="6"/>
      <c r="I47" s="6"/>
      <c r="J47" s="6"/>
      <c r="K47" s="2511"/>
      <c r="L47" s="2511"/>
    </row>
    <row r="48" spans="2:12">
      <c r="B48" s="5" t="s">
        <v>109</v>
      </c>
      <c r="C48" s="6">
        <v>1220</v>
      </c>
      <c r="D48" s="6">
        <v>320</v>
      </c>
      <c r="E48" s="6">
        <v>50</v>
      </c>
      <c r="F48" s="6">
        <v>190</v>
      </c>
      <c r="G48" s="6">
        <v>1780</v>
      </c>
      <c r="H48" s="6"/>
      <c r="I48" s="6">
        <v>1540</v>
      </c>
      <c r="J48" s="6"/>
      <c r="K48" s="2511">
        <v>0.20599999999999999</v>
      </c>
      <c r="L48" s="2511"/>
    </row>
    <row r="49" spans="2:12">
      <c r="B49" s="5"/>
    </row>
    <row r="50" spans="2:12" ht="13">
      <c r="B50" s="3" t="s">
        <v>110</v>
      </c>
      <c r="C50" s="6"/>
      <c r="D50" s="6"/>
      <c r="E50" s="6"/>
      <c r="F50" s="6"/>
      <c r="G50" s="6"/>
      <c r="H50" s="6"/>
      <c r="I50" s="6"/>
      <c r="J50" s="6"/>
      <c r="K50" s="2512"/>
      <c r="L50" s="2512"/>
    </row>
    <row r="51" spans="2:12">
      <c r="B51" s="5" t="s">
        <v>111</v>
      </c>
      <c r="C51" s="6">
        <v>30600</v>
      </c>
      <c r="D51" s="6">
        <v>2010</v>
      </c>
      <c r="E51" s="6">
        <v>2070</v>
      </c>
      <c r="F51" s="6">
        <v>3010</v>
      </c>
      <c r="G51" s="6">
        <v>37700</v>
      </c>
      <c r="H51" s="6"/>
      <c r="I51" s="6">
        <v>32610</v>
      </c>
      <c r="J51" s="6"/>
      <c r="K51" s="2512">
        <v>6.2E-2</v>
      </c>
      <c r="L51" s="2512"/>
    </row>
    <row r="52" spans="2:12">
      <c r="B52" s="5" t="s">
        <v>112</v>
      </c>
      <c r="C52" s="6">
        <v>3500</v>
      </c>
      <c r="D52" s="6">
        <v>160</v>
      </c>
      <c r="E52" s="6">
        <v>440</v>
      </c>
      <c r="F52" s="6">
        <v>280</v>
      </c>
      <c r="G52" s="6">
        <v>4380</v>
      </c>
      <c r="H52" s="6"/>
      <c r="I52" s="6">
        <v>3660</v>
      </c>
      <c r="J52" s="6"/>
      <c r="K52" s="2512">
        <v>4.3999999999999997E-2</v>
      </c>
      <c r="L52" s="2512"/>
    </row>
    <row r="53" spans="2:12">
      <c r="B53" s="5" t="s">
        <v>786</v>
      </c>
      <c r="C53" s="6">
        <v>390</v>
      </c>
      <c r="D53" s="6">
        <v>10</v>
      </c>
      <c r="E53" s="6">
        <v>30</v>
      </c>
      <c r="F53" s="6">
        <v>10</v>
      </c>
      <c r="G53" s="6">
        <v>440</v>
      </c>
      <c r="H53" s="6"/>
      <c r="I53" s="6">
        <v>400</v>
      </c>
      <c r="J53" s="6"/>
      <c r="K53" s="2512">
        <v>1.4999999999999999E-2</v>
      </c>
      <c r="L53" s="2512"/>
    </row>
    <row r="54" spans="2:12">
      <c r="B54" s="5" t="s">
        <v>113</v>
      </c>
      <c r="C54" s="6">
        <v>8710</v>
      </c>
      <c r="D54" s="6">
        <v>730</v>
      </c>
      <c r="E54" s="6">
        <v>650</v>
      </c>
      <c r="F54" s="6">
        <v>610</v>
      </c>
      <c r="G54" s="6">
        <v>10700</v>
      </c>
      <c r="H54" s="6"/>
      <c r="I54" s="6">
        <v>9450</v>
      </c>
      <c r="J54" s="6"/>
      <c r="K54" s="2512">
        <v>7.8E-2</v>
      </c>
      <c r="L54" s="2512"/>
    </row>
    <row r="55" spans="2:12">
      <c r="B55" s="5" t="s">
        <v>114</v>
      </c>
      <c r="C55" s="6">
        <v>0</v>
      </c>
      <c r="D55" s="6">
        <v>0</v>
      </c>
      <c r="E55" s="6">
        <v>0</v>
      </c>
      <c r="F55" s="6">
        <v>1830</v>
      </c>
      <c r="G55" s="6">
        <v>1830</v>
      </c>
      <c r="H55" s="6"/>
      <c r="I55" s="6">
        <v>0</v>
      </c>
      <c r="J55" s="6"/>
      <c r="K55" s="2512" t="s">
        <v>443</v>
      </c>
      <c r="L55" s="2512"/>
    </row>
    <row r="56" spans="2:12">
      <c r="B56" s="5" t="s">
        <v>115</v>
      </c>
      <c r="C56" s="6">
        <v>1470</v>
      </c>
      <c r="D56" s="6">
        <v>70</v>
      </c>
      <c r="E56" s="6">
        <v>130</v>
      </c>
      <c r="F56" s="6">
        <v>120</v>
      </c>
      <c r="G56" s="6">
        <v>1790</v>
      </c>
      <c r="H56" s="6"/>
      <c r="I56" s="6">
        <v>1540</v>
      </c>
      <c r="J56" s="6"/>
      <c r="K56" s="2512">
        <v>4.7E-2</v>
      </c>
      <c r="L56" s="2512"/>
    </row>
    <row r="57" spans="2:12">
      <c r="B57" s="5" t="s">
        <v>116</v>
      </c>
      <c r="C57" s="6">
        <v>580</v>
      </c>
      <c r="D57" s="6">
        <v>10</v>
      </c>
      <c r="E57" s="6">
        <v>40</v>
      </c>
      <c r="F57" s="6">
        <v>200</v>
      </c>
      <c r="G57" s="6">
        <v>840</v>
      </c>
      <c r="H57" s="6"/>
      <c r="I57" s="6">
        <v>600</v>
      </c>
      <c r="J57" s="6"/>
      <c r="K57" s="2512">
        <v>1.7999999999999999E-2</v>
      </c>
      <c r="L57" s="2512"/>
    </row>
    <row r="58" spans="2:12">
      <c r="B58" s="5"/>
    </row>
    <row r="59" spans="2:12" ht="13">
      <c r="B59" s="3" t="s">
        <v>62</v>
      </c>
      <c r="C59" s="6"/>
      <c r="D59" s="6"/>
      <c r="E59" s="6"/>
      <c r="F59" s="6"/>
      <c r="G59" s="6"/>
      <c r="H59" s="6"/>
      <c r="I59" s="6"/>
      <c r="J59" s="6"/>
      <c r="K59" s="2513"/>
      <c r="L59" s="2513"/>
    </row>
    <row r="60" spans="2:12">
      <c r="B60" s="5" t="s">
        <v>117</v>
      </c>
      <c r="C60" s="6">
        <v>1350</v>
      </c>
      <c r="D60" s="6">
        <v>480</v>
      </c>
      <c r="E60" s="6">
        <v>70</v>
      </c>
      <c r="F60" s="6">
        <v>780</v>
      </c>
      <c r="G60" s="6">
        <v>2690</v>
      </c>
      <c r="H60" s="6"/>
      <c r="I60" s="6">
        <v>1830</v>
      </c>
      <c r="J60" s="6"/>
      <c r="K60" s="2513">
        <v>0.26300000000000001</v>
      </c>
      <c r="L60" s="2513"/>
    </row>
    <row r="61" spans="2:12">
      <c r="B61" s="5"/>
    </row>
    <row r="62" spans="2:12" ht="13">
      <c r="B62" s="3" t="s">
        <v>118</v>
      </c>
      <c r="C62" s="6"/>
      <c r="D62" s="6"/>
      <c r="E62" s="6"/>
      <c r="F62" s="6"/>
      <c r="G62" s="6"/>
      <c r="H62" s="6"/>
      <c r="I62" s="6"/>
      <c r="J62" s="6"/>
      <c r="K62" s="2514"/>
      <c r="L62" s="2514"/>
    </row>
    <row r="63" spans="2:12">
      <c r="B63" s="5" t="s">
        <v>119</v>
      </c>
      <c r="C63" s="6">
        <v>3900</v>
      </c>
      <c r="D63" s="6">
        <v>910</v>
      </c>
      <c r="E63" s="6">
        <v>200</v>
      </c>
      <c r="F63" s="6">
        <v>690</v>
      </c>
      <c r="G63" s="6">
        <v>5700</v>
      </c>
      <c r="H63" s="6"/>
      <c r="I63" s="6">
        <v>4820</v>
      </c>
      <c r="J63" s="6"/>
      <c r="K63" s="2514">
        <v>0.19</v>
      </c>
      <c r="L63" s="2514"/>
    </row>
    <row r="64" spans="2:12">
      <c r="B64" s="5" t="s">
        <v>120</v>
      </c>
      <c r="C64" s="6">
        <v>1280</v>
      </c>
      <c r="D64" s="6">
        <v>300</v>
      </c>
      <c r="E64" s="6">
        <v>60</v>
      </c>
      <c r="F64" s="6">
        <v>170</v>
      </c>
      <c r="G64" s="6">
        <v>1820</v>
      </c>
      <c r="H64" s="6"/>
      <c r="I64" s="6">
        <v>1580</v>
      </c>
      <c r="J64" s="6"/>
      <c r="K64" s="2514">
        <v>0.188</v>
      </c>
      <c r="L64" s="2514"/>
    </row>
    <row r="65" spans="2:12">
      <c r="B65" s="5" t="s">
        <v>121</v>
      </c>
      <c r="C65" s="6">
        <v>120</v>
      </c>
      <c r="D65" s="6">
        <v>40</v>
      </c>
      <c r="E65" s="6">
        <v>30</v>
      </c>
      <c r="F65" s="6">
        <v>30</v>
      </c>
      <c r="G65" s="6">
        <v>210</v>
      </c>
      <c r="H65" s="6"/>
      <c r="I65" s="6">
        <v>160</v>
      </c>
      <c r="J65" s="6"/>
      <c r="K65" s="2514">
        <v>0.223</v>
      </c>
      <c r="L65" s="2514"/>
    </row>
    <row r="66" spans="2:12">
      <c r="B66" s="5" t="s">
        <v>122</v>
      </c>
      <c r="C66" s="6">
        <v>90</v>
      </c>
      <c r="D66" s="6">
        <v>30</v>
      </c>
      <c r="E66" s="6" t="s">
        <v>40</v>
      </c>
      <c r="F66" s="6">
        <v>10</v>
      </c>
      <c r="G66" s="6">
        <v>130</v>
      </c>
      <c r="H66" s="6"/>
      <c r="I66" s="6">
        <v>120</v>
      </c>
      <c r="J66" s="6"/>
      <c r="K66" s="2514">
        <v>0.23499999999999999</v>
      </c>
      <c r="L66" s="2514"/>
    </row>
    <row r="67" spans="2:12">
      <c r="B67" s="5" t="s">
        <v>123</v>
      </c>
      <c r="C67" s="6">
        <v>50</v>
      </c>
      <c r="D67" s="6">
        <v>20</v>
      </c>
      <c r="E67" s="6" t="s">
        <v>40</v>
      </c>
      <c r="F67" s="6">
        <v>10</v>
      </c>
      <c r="G67" s="6">
        <v>70</v>
      </c>
      <c r="H67" s="6"/>
      <c r="I67" s="6">
        <v>70</v>
      </c>
      <c r="J67" s="6"/>
      <c r="K67" s="2514">
        <v>0.29199999999999998</v>
      </c>
      <c r="L67" s="2514"/>
    </row>
    <row r="68" spans="2:12">
      <c r="B68" s="5"/>
    </row>
    <row r="69" spans="2:12" ht="13">
      <c r="B69" s="3" t="s">
        <v>125</v>
      </c>
      <c r="C69" s="6"/>
      <c r="D69" s="6"/>
      <c r="E69" s="6"/>
      <c r="F69" s="6"/>
      <c r="G69" s="6"/>
      <c r="H69" s="6"/>
      <c r="I69" s="6"/>
      <c r="J69" s="6"/>
      <c r="K69" s="2516"/>
      <c r="L69" s="2516"/>
    </row>
    <row r="70" spans="2:12">
      <c r="B70" s="5" t="s">
        <v>126</v>
      </c>
      <c r="C70" s="6">
        <v>3770</v>
      </c>
      <c r="D70" s="6">
        <v>600</v>
      </c>
      <c r="E70" s="6">
        <v>180</v>
      </c>
      <c r="F70" s="6">
        <v>860</v>
      </c>
      <c r="G70" s="6">
        <v>5410</v>
      </c>
      <c r="H70" s="6"/>
      <c r="I70" s="6">
        <v>4370</v>
      </c>
      <c r="J70" s="6"/>
      <c r="K70" s="2516">
        <v>0.13800000000000001</v>
      </c>
      <c r="L70" s="2516"/>
    </row>
    <row r="71" spans="2:12">
      <c r="B71" s="5" t="s">
        <v>127</v>
      </c>
      <c r="C71" s="6">
        <v>2160</v>
      </c>
      <c r="D71" s="6">
        <v>130</v>
      </c>
      <c r="E71" s="6">
        <v>160</v>
      </c>
      <c r="F71" s="6">
        <v>240</v>
      </c>
      <c r="G71" s="6">
        <v>2680</v>
      </c>
      <c r="H71" s="6"/>
      <c r="I71" s="6">
        <v>2290</v>
      </c>
      <c r="J71" s="6"/>
      <c r="K71" s="2516">
        <v>5.8000000000000003E-2</v>
      </c>
      <c r="L71" s="2516"/>
    </row>
    <row r="72" spans="2:12">
      <c r="B72" s="5" t="s">
        <v>128</v>
      </c>
      <c r="C72" s="6">
        <v>560</v>
      </c>
      <c r="D72" s="6">
        <v>20</v>
      </c>
      <c r="E72" s="6">
        <v>20</v>
      </c>
      <c r="F72" s="6">
        <v>10</v>
      </c>
      <c r="G72" s="6">
        <v>610</v>
      </c>
      <c r="H72" s="6"/>
      <c r="I72" s="6">
        <v>590</v>
      </c>
      <c r="J72" s="6"/>
      <c r="K72" s="2516">
        <v>3.5999999999999997E-2</v>
      </c>
      <c r="L72" s="2516"/>
    </row>
    <row r="73" spans="2:12">
      <c r="B73" s="5" t="s">
        <v>129</v>
      </c>
      <c r="C73" s="6">
        <v>1270</v>
      </c>
      <c r="D73" s="6">
        <v>60</v>
      </c>
      <c r="E73" s="6">
        <v>100</v>
      </c>
      <c r="F73" s="6">
        <v>750</v>
      </c>
      <c r="G73" s="6">
        <v>2180</v>
      </c>
      <c r="H73" s="6"/>
      <c r="I73" s="6">
        <v>1330</v>
      </c>
      <c r="J73" s="6"/>
      <c r="K73" s="2516">
        <v>4.4999999999999998E-2</v>
      </c>
      <c r="L73" s="2516"/>
    </row>
    <row r="74" spans="2:12">
      <c r="B74" s="5" t="s">
        <v>130</v>
      </c>
      <c r="C74" s="6">
        <v>120</v>
      </c>
      <c r="D74" s="6">
        <v>20</v>
      </c>
      <c r="E74" s="6">
        <v>10</v>
      </c>
      <c r="F74" s="6">
        <v>20</v>
      </c>
      <c r="G74" s="6">
        <v>170</v>
      </c>
      <c r="H74" s="6"/>
      <c r="I74" s="6">
        <v>140</v>
      </c>
      <c r="J74" s="6"/>
      <c r="K74" s="2516">
        <v>0.115</v>
      </c>
      <c r="L74" s="2516"/>
    </row>
    <row r="75" spans="2:12">
      <c r="B75" s="5"/>
    </row>
    <row r="76" spans="2:12" ht="13">
      <c r="B76" s="3" t="s">
        <v>124</v>
      </c>
      <c r="C76" s="6"/>
      <c r="D76" s="6"/>
      <c r="E76" s="6"/>
      <c r="F76" s="6"/>
      <c r="G76" s="6"/>
      <c r="H76" s="6"/>
      <c r="I76" s="6"/>
      <c r="J76" s="6"/>
      <c r="K76" s="2515"/>
      <c r="L76" s="2515"/>
    </row>
    <row r="77" spans="2:12">
      <c r="B77" s="5" t="s">
        <v>124</v>
      </c>
      <c r="C77" s="6">
        <v>110</v>
      </c>
      <c r="D77" s="6" t="s">
        <v>40</v>
      </c>
      <c r="E77" s="6">
        <v>0</v>
      </c>
      <c r="F77" s="6">
        <v>0</v>
      </c>
      <c r="G77" s="6">
        <v>110</v>
      </c>
      <c r="H77" s="6"/>
      <c r="I77" s="6">
        <v>110</v>
      </c>
      <c r="J77" s="6"/>
      <c r="K77" s="2515" t="s">
        <v>40</v>
      </c>
      <c r="L77" s="2515"/>
    </row>
    <row r="78" spans="2:12">
      <c r="B78" s="5"/>
    </row>
    <row r="79" spans="2:12" ht="13">
      <c r="B79" s="3" t="s">
        <v>133</v>
      </c>
      <c r="C79" s="6"/>
      <c r="D79" s="6"/>
      <c r="E79" s="6"/>
      <c r="F79" s="6"/>
      <c r="G79" s="6"/>
      <c r="H79" s="6"/>
      <c r="I79" s="6"/>
      <c r="J79" s="6"/>
      <c r="K79" s="2518"/>
      <c r="L79" s="2518"/>
    </row>
    <row r="80" spans="2:12">
      <c r="B80" s="5" t="s">
        <v>133</v>
      </c>
      <c r="C80" s="6">
        <v>1070</v>
      </c>
      <c r="D80" s="6">
        <v>150</v>
      </c>
      <c r="E80" s="6">
        <v>30</v>
      </c>
      <c r="F80" s="6">
        <v>70</v>
      </c>
      <c r="G80" s="6">
        <v>1310</v>
      </c>
      <c r="H80" s="6"/>
      <c r="I80" s="6">
        <v>1220</v>
      </c>
      <c r="J80" s="6"/>
      <c r="K80" s="2518">
        <v>0.12</v>
      </c>
      <c r="L80" s="2518"/>
    </row>
    <row r="81" spans="2:12">
      <c r="B81" s="5"/>
    </row>
    <row r="82" spans="2:12" ht="13">
      <c r="B82" s="3" t="s">
        <v>131</v>
      </c>
      <c r="C82" s="6"/>
      <c r="D82" s="6"/>
      <c r="E82" s="6"/>
      <c r="F82" s="6"/>
      <c r="G82" s="6"/>
      <c r="H82" s="6"/>
      <c r="I82" s="6"/>
      <c r="J82" s="6"/>
      <c r="K82" s="2517"/>
      <c r="L82" s="2517"/>
    </row>
    <row r="83" spans="2:12" ht="14.5">
      <c r="B83" s="2806" t="s">
        <v>621</v>
      </c>
      <c r="C83" s="6">
        <v>5000</v>
      </c>
      <c r="D83" s="6">
        <v>1020</v>
      </c>
      <c r="E83" s="6">
        <v>290</v>
      </c>
      <c r="F83" s="6">
        <v>1160</v>
      </c>
      <c r="G83" s="6">
        <v>7470</v>
      </c>
      <c r="H83" s="6"/>
      <c r="I83" s="6">
        <v>6030</v>
      </c>
      <c r="J83" s="6"/>
      <c r="K83" s="2517">
        <v>0.17</v>
      </c>
      <c r="L83" s="2517"/>
    </row>
    <row r="84" spans="2:12" ht="14.5">
      <c r="B84" s="2806" t="s">
        <v>642</v>
      </c>
      <c r="C84" s="6">
        <v>870</v>
      </c>
      <c r="D84" s="6">
        <v>120</v>
      </c>
      <c r="E84" s="6">
        <v>50</v>
      </c>
      <c r="F84" s="6">
        <v>40</v>
      </c>
      <c r="G84" s="6">
        <v>1080</v>
      </c>
      <c r="H84" s="6"/>
      <c r="I84" s="6">
        <v>990</v>
      </c>
      <c r="J84" s="6"/>
      <c r="K84" s="2517">
        <v>0.11600000000000001</v>
      </c>
      <c r="L84" s="2517"/>
    </row>
    <row r="85" spans="2:12">
      <c r="B85" s="5" t="s">
        <v>132</v>
      </c>
      <c r="C85" s="6">
        <v>80</v>
      </c>
      <c r="D85" s="6" t="s">
        <v>40</v>
      </c>
      <c r="E85" s="6" t="s">
        <v>40</v>
      </c>
      <c r="F85" s="6" t="s">
        <v>40</v>
      </c>
      <c r="G85" s="6">
        <v>90</v>
      </c>
      <c r="H85" s="6"/>
      <c r="I85" s="6">
        <v>80</v>
      </c>
      <c r="J85" s="6"/>
      <c r="K85" s="2517" t="s">
        <v>40</v>
      </c>
      <c r="L85" s="2517"/>
    </row>
    <row r="86" spans="2:12">
      <c r="B86" s="5"/>
    </row>
    <row r="87" spans="2:12" ht="13">
      <c r="B87" s="3" t="s">
        <v>134</v>
      </c>
      <c r="C87" s="6"/>
      <c r="D87" s="6"/>
      <c r="E87" s="6"/>
      <c r="F87" s="6"/>
      <c r="G87" s="6"/>
      <c r="H87" s="6"/>
      <c r="I87" s="6"/>
      <c r="J87" s="6"/>
      <c r="K87" s="2519"/>
      <c r="L87" s="2519"/>
    </row>
    <row r="88" spans="2:12">
      <c r="B88" s="5" t="s">
        <v>135</v>
      </c>
      <c r="C88" s="6">
        <v>1330</v>
      </c>
      <c r="D88" s="6">
        <v>360</v>
      </c>
      <c r="E88" s="6">
        <v>0</v>
      </c>
      <c r="F88" s="6">
        <v>1830</v>
      </c>
      <c r="G88" s="6">
        <v>3520</v>
      </c>
      <c r="H88" s="6"/>
      <c r="I88" s="6">
        <v>1700</v>
      </c>
      <c r="J88" s="6"/>
      <c r="K88" s="2519" t="s">
        <v>443</v>
      </c>
      <c r="L88" s="2519"/>
    </row>
    <row r="89" spans="2:12">
      <c r="B89" s="5" t="s">
        <v>136</v>
      </c>
      <c r="C89" s="6">
        <v>740</v>
      </c>
      <c r="D89" s="6">
        <v>550</v>
      </c>
      <c r="E89" s="6">
        <v>40</v>
      </c>
      <c r="F89" s="6" t="s">
        <v>40</v>
      </c>
      <c r="G89" s="6">
        <v>1330</v>
      </c>
      <c r="H89" s="6"/>
      <c r="I89" s="6">
        <v>1290</v>
      </c>
      <c r="J89" s="6"/>
      <c r="K89" s="2519">
        <v>0.42699999999999999</v>
      </c>
      <c r="L89" s="2519"/>
    </row>
    <row r="90" spans="2:12">
      <c r="B90" s="5" t="s">
        <v>137</v>
      </c>
      <c r="C90" s="6">
        <v>4740</v>
      </c>
      <c r="D90" s="6">
        <v>1470</v>
      </c>
      <c r="E90" s="6">
        <v>540</v>
      </c>
      <c r="F90" s="6">
        <v>160</v>
      </c>
      <c r="G90" s="6">
        <v>6910</v>
      </c>
      <c r="H90" s="6"/>
      <c r="I90" s="6">
        <v>6210</v>
      </c>
      <c r="J90" s="6"/>
      <c r="K90" s="2519">
        <v>0.23599999999999999</v>
      </c>
      <c r="L90" s="2519"/>
    </row>
    <row r="91" spans="2:12">
      <c r="B91" s="5"/>
    </row>
    <row r="92" spans="2:12" ht="13">
      <c r="B92" s="3" t="s">
        <v>138</v>
      </c>
      <c r="C92" s="6"/>
      <c r="D92" s="6"/>
      <c r="E92" s="6"/>
      <c r="F92" s="6"/>
      <c r="G92" s="6"/>
      <c r="H92" s="6"/>
      <c r="I92" s="6"/>
      <c r="J92" s="6"/>
      <c r="K92" s="2520"/>
      <c r="L92" s="2520"/>
    </row>
    <row r="93" spans="2:12">
      <c r="B93" s="5" t="s">
        <v>138</v>
      </c>
      <c r="C93" s="6">
        <v>4700</v>
      </c>
      <c r="D93" s="6">
        <v>370</v>
      </c>
      <c r="E93" s="6">
        <v>250</v>
      </c>
      <c r="F93" s="6">
        <v>1040</v>
      </c>
      <c r="G93" s="6">
        <v>6350</v>
      </c>
      <c r="H93" s="6"/>
      <c r="I93" s="6">
        <v>5060</v>
      </c>
      <c r="J93" s="6"/>
      <c r="K93" s="2520">
        <v>7.2999999999999995E-2</v>
      </c>
      <c r="L93" s="2520"/>
    </row>
    <row r="94" spans="2:12">
      <c r="B94" s="5"/>
    </row>
    <row r="95" spans="2:12" ht="13">
      <c r="B95" s="3" t="s">
        <v>139</v>
      </c>
      <c r="C95" s="6"/>
      <c r="D95" s="6"/>
      <c r="E95" s="6"/>
      <c r="F95" s="6"/>
      <c r="G95" s="6"/>
      <c r="H95" s="6"/>
      <c r="I95" s="6"/>
      <c r="J95" s="6"/>
      <c r="K95" s="2521"/>
      <c r="L95" s="2521"/>
    </row>
    <row r="96" spans="2:12">
      <c r="B96" s="5" t="s">
        <v>140</v>
      </c>
      <c r="C96" s="6">
        <v>38810</v>
      </c>
      <c r="D96" s="6">
        <v>6700</v>
      </c>
      <c r="E96" s="6">
        <v>2470</v>
      </c>
      <c r="F96" s="6">
        <v>14960</v>
      </c>
      <c r="G96" s="6">
        <v>62940</v>
      </c>
      <c r="H96" s="6"/>
      <c r="I96" s="6">
        <v>45510</v>
      </c>
      <c r="J96" s="6"/>
      <c r="K96" s="2521">
        <v>0.14699999999999999</v>
      </c>
      <c r="L96" s="2521"/>
    </row>
    <row r="97" spans="2:12">
      <c r="B97" s="5" t="s">
        <v>141</v>
      </c>
      <c r="C97" s="6">
        <v>2120</v>
      </c>
      <c r="D97" s="6">
        <v>310</v>
      </c>
      <c r="E97" s="6">
        <v>180</v>
      </c>
      <c r="F97" s="6">
        <v>920</v>
      </c>
      <c r="G97" s="6">
        <v>3540</v>
      </c>
      <c r="H97" s="6"/>
      <c r="I97" s="6">
        <v>2430</v>
      </c>
      <c r="J97" s="6"/>
      <c r="K97" s="2521">
        <v>0.127</v>
      </c>
      <c r="L97" s="2521"/>
    </row>
    <row r="98" spans="2:12">
      <c r="B98" s="5"/>
    </row>
    <row r="99" spans="2:12" ht="13">
      <c r="B99" s="3" t="s">
        <v>142</v>
      </c>
      <c r="C99" s="6"/>
      <c r="D99" s="6"/>
      <c r="E99" s="6"/>
      <c r="F99" s="6"/>
      <c r="G99" s="6"/>
      <c r="H99" s="6"/>
      <c r="I99" s="6"/>
      <c r="J99" s="6"/>
      <c r="K99" s="2522"/>
      <c r="L99" s="2522"/>
    </row>
    <row r="100" spans="2:12">
      <c r="B100" s="5" t="s">
        <v>143</v>
      </c>
      <c r="C100" s="6">
        <v>1450</v>
      </c>
      <c r="D100" s="6">
        <v>400</v>
      </c>
      <c r="E100" s="6">
        <v>100</v>
      </c>
      <c r="F100" s="6">
        <v>70</v>
      </c>
      <c r="G100" s="6">
        <v>2020</v>
      </c>
      <c r="H100" s="6"/>
      <c r="I100" s="6">
        <v>1850</v>
      </c>
      <c r="J100" s="6"/>
      <c r="K100" s="2522">
        <v>0.214</v>
      </c>
      <c r="L100" s="2522"/>
    </row>
    <row r="101" spans="2:12">
      <c r="B101" s="5" t="s">
        <v>144</v>
      </c>
      <c r="C101" s="6">
        <v>70</v>
      </c>
      <c r="D101" s="6">
        <v>40</v>
      </c>
      <c r="E101" s="6">
        <v>0</v>
      </c>
      <c r="F101" s="6" t="s">
        <v>40</v>
      </c>
      <c r="G101" s="6">
        <v>110</v>
      </c>
      <c r="H101" s="6"/>
      <c r="I101" s="6">
        <v>110</v>
      </c>
      <c r="J101" s="6"/>
      <c r="K101" s="2522">
        <v>0.35699999999999998</v>
      </c>
      <c r="L101" s="2522"/>
    </row>
    <row r="102" spans="2:12">
      <c r="B102" s="5" t="s">
        <v>145</v>
      </c>
      <c r="C102" s="6">
        <v>350</v>
      </c>
      <c r="D102" s="6">
        <v>90</v>
      </c>
      <c r="E102" s="6">
        <v>20</v>
      </c>
      <c r="F102" s="6" t="s">
        <v>40</v>
      </c>
      <c r="G102" s="6">
        <v>460</v>
      </c>
      <c r="H102" s="6"/>
      <c r="I102" s="6">
        <v>440</v>
      </c>
      <c r="J102" s="6"/>
      <c r="K102" s="2522">
        <v>0.20799999999999999</v>
      </c>
      <c r="L102" s="2522"/>
    </row>
    <row r="103" spans="2:12">
      <c r="B103" s="5" t="s">
        <v>146</v>
      </c>
      <c r="C103" s="6">
        <v>40</v>
      </c>
      <c r="D103" s="6">
        <v>10</v>
      </c>
      <c r="E103" s="6" t="s">
        <v>40</v>
      </c>
      <c r="F103" s="6" t="s">
        <v>40</v>
      </c>
      <c r="G103" s="6">
        <v>40</v>
      </c>
      <c r="H103" s="6"/>
      <c r="I103" s="6">
        <v>40</v>
      </c>
      <c r="J103" s="6"/>
      <c r="K103" s="2522">
        <v>0.125</v>
      </c>
      <c r="L103" s="2522"/>
    </row>
    <row r="104" spans="2:12">
      <c r="B104" s="5" t="s">
        <v>147</v>
      </c>
      <c r="C104" s="6">
        <v>0</v>
      </c>
      <c r="D104" s="6">
        <v>0</v>
      </c>
      <c r="E104" s="6">
        <v>0</v>
      </c>
      <c r="F104" s="6">
        <v>40</v>
      </c>
      <c r="G104" s="6">
        <v>40</v>
      </c>
      <c r="H104" s="6"/>
      <c r="I104" s="6">
        <v>0</v>
      </c>
      <c r="J104" s="6"/>
      <c r="K104" s="2522" t="s">
        <v>443</v>
      </c>
      <c r="L104" s="2522"/>
    </row>
    <row r="105" spans="2:12">
      <c r="B105" s="5"/>
    </row>
    <row r="106" spans="2:12" ht="13">
      <c r="B106" s="3" t="s">
        <v>148</v>
      </c>
      <c r="C106" s="6"/>
      <c r="D106" s="6"/>
      <c r="E106" s="6"/>
      <c r="F106" s="6"/>
      <c r="G106" s="6"/>
      <c r="H106" s="6"/>
      <c r="I106" s="6"/>
      <c r="J106" s="6"/>
      <c r="K106" s="2523"/>
      <c r="L106" s="2523"/>
    </row>
    <row r="107" spans="2:12">
      <c r="B107" s="5" t="s">
        <v>149</v>
      </c>
      <c r="C107" s="6">
        <v>24070</v>
      </c>
      <c r="D107" s="6">
        <v>7470</v>
      </c>
      <c r="E107" s="6">
        <v>2130</v>
      </c>
      <c r="F107" s="6">
        <v>1720</v>
      </c>
      <c r="G107" s="6">
        <v>35370</v>
      </c>
      <c r="H107" s="6"/>
      <c r="I107" s="6">
        <v>31530</v>
      </c>
      <c r="J107" s="6"/>
      <c r="K107" s="2523">
        <v>0.23699999999999999</v>
      </c>
      <c r="L107" s="2523"/>
    </row>
    <row r="108" spans="2:12">
      <c r="B108" s="5"/>
    </row>
    <row r="109" spans="2:12" ht="13">
      <c r="B109" s="3" t="s">
        <v>150</v>
      </c>
      <c r="C109" s="6"/>
      <c r="D109" s="6"/>
      <c r="E109" s="6"/>
      <c r="F109" s="6"/>
      <c r="G109" s="6"/>
      <c r="H109" s="6"/>
      <c r="I109" s="6"/>
      <c r="J109" s="6"/>
      <c r="K109" s="2524"/>
      <c r="L109" s="2524"/>
    </row>
    <row r="110" spans="2:12">
      <c r="B110" s="5" t="s">
        <v>151</v>
      </c>
      <c r="C110" s="6">
        <v>3260</v>
      </c>
      <c r="D110" s="6">
        <v>1040</v>
      </c>
      <c r="E110" s="6">
        <v>180</v>
      </c>
      <c r="F110" s="6">
        <v>870</v>
      </c>
      <c r="G110" s="6">
        <v>5340</v>
      </c>
      <c r="H110" s="6"/>
      <c r="I110" s="6">
        <v>4300</v>
      </c>
      <c r="J110" s="6"/>
      <c r="K110" s="2524">
        <v>0.24199999999999999</v>
      </c>
      <c r="L110" s="2524"/>
    </row>
    <row r="111" spans="2:12">
      <c r="B111" s="5" t="s">
        <v>152</v>
      </c>
      <c r="C111" s="6">
        <v>220</v>
      </c>
      <c r="D111" s="6">
        <v>10</v>
      </c>
      <c r="E111" s="6">
        <v>10</v>
      </c>
      <c r="F111" s="6">
        <v>60</v>
      </c>
      <c r="G111" s="6">
        <v>300</v>
      </c>
      <c r="H111" s="6"/>
      <c r="I111" s="6">
        <v>230</v>
      </c>
      <c r="J111" s="6"/>
      <c r="K111" s="2524">
        <v>5.1999999999999998E-2</v>
      </c>
      <c r="L111" s="2524"/>
    </row>
    <row r="112" spans="2:12">
      <c r="B112" s="5" t="s">
        <v>790</v>
      </c>
      <c r="C112" s="6">
        <v>11120</v>
      </c>
      <c r="D112" s="6">
        <v>2870</v>
      </c>
      <c r="E112" s="6">
        <v>680</v>
      </c>
      <c r="F112" s="6">
        <v>1950</v>
      </c>
      <c r="G112" s="6">
        <v>16600</v>
      </c>
      <c r="H112" s="6"/>
      <c r="I112" s="6">
        <v>13980</v>
      </c>
      <c r="J112" s="6"/>
      <c r="K112" s="2524">
        <v>0.20499999999999999</v>
      </c>
      <c r="L112" s="2524"/>
    </row>
    <row r="113" spans="2:12">
      <c r="B113" s="5" t="s">
        <v>153</v>
      </c>
      <c r="C113" s="6">
        <v>890</v>
      </c>
      <c r="D113" s="6">
        <v>140</v>
      </c>
      <c r="E113" s="6">
        <v>30</v>
      </c>
      <c r="F113" s="6">
        <v>140</v>
      </c>
      <c r="G113" s="6">
        <v>1190</v>
      </c>
      <c r="H113" s="6"/>
      <c r="I113" s="6">
        <v>1030</v>
      </c>
      <c r="J113" s="6"/>
      <c r="K113" s="2524">
        <v>0.13800000000000001</v>
      </c>
      <c r="L113" s="2524"/>
    </row>
    <row r="114" spans="2:12">
      <c r="B114" s="5" t="s">
        <v>789</v>
      </c>
      <c r="C114" s="6">
        <v>41380</v>
      </c>
      <c r="D114" s="6">
        <v>5050</v>
      </c>
      <c r="E114" s="6">
        <v>1150</v>
      </c>
      <c r="F114" s="6">
        <v>6460</v>
      </c>
      <c r="G114" s="6">
        <v>54030</v>
      </c>
      <c r="H114" s="6"/>
      <c r="I114" s="6">
        <v>46420</v>
      </c>
      <c r="J114" s="6"/>
      <c r="K114" s="2524">
        <v>0.109</v>
      </c>
      <c r="L114" s="2524"/>
    </row>
    <row r="115" spans="2:12">
      <c r="B115" s="5" t="s">
        <v>154</v>
      </c>
      <c r="C115" s="6">
        <v>600</v>
      </c>
      <c r="D115" s="6">
        <v>570</v>
      </c>
      <c r="E115" s="6">
        <v>60</v>
      </c>
      <c r="F115" s="6">
        <v>190</v>
      </c>
      <c r="G115" s="6">
        <v>1420</v>
      </c>
      <c r="H115" s="6"/>
      <c r="I115" s="6">
        <v>1170</v>
      </c>
      <c r="J115" s="6"/>
      <c r="K115" s="2524">
        <v>0.48699999999999999</v>
      </c>
      <c r="L115" s="2524"/>
    </row>
    <row r="116" spans="2:12">
      <c r="B116" s="5"/>
    </row>
    <row r="117" spans="2:12" ht="13">
      <c r="B117" s="3" t="s">
        <v>155</v>
      </c>
      <c r="C117" s="6"/>
      <c r="D117" s="6"/>
      <c r="E117" s="6"/>
      <c r="F117" s="6"/>
      <c r="G117" s="6"/>
      <c r="H117" s="6"/>
      <c r="I117" s="6"/>
      <c r="J117" s="6"/>
      <c r="K117" s="2525"/>
      <c r="L117" s="2525"/>
    </row>
    <row r="118" spans="2:12">
      <c r="B118" s="5" t="s">
        <v>155</v>
      </c>
      <c r="C118" s="6">
        <v>340</v>
      </c>
      <c r="D118" s="6">
        <v>80</v>
      </c>
      <c r="E118" s="6">
        <v>0</v>
      </c>
      <c r="F118" s="6">
        <v>130</v>
      </c>
      <c r="G118" s="6">
        <v>540</v>
      </c>
      <c r="H118" s="6"/>
      <c r="I118" s="6">
        <v>410</v>
      </c>
      <c r="J118" s="6"/>
      <c r="K118" s="2525">
        <v>0.191</v>
      </c>
      <c r="L118" s="2525"/>
    </row>
    <row r="119" spans="2:12">
      <c r="B119" s="5"/>
    </row>
    <row r="120" spans="2:12" ht="13">
      <c r="B120" s="3" t="s">
        <v>156</v>
      </c>
      <c r="C120" s="6"/>
      <c r="D120" s="6"/>
      <c r="E120" s="6"/>
      <c r="F120" s="6"/>
      <c r="G120" s="6"/>
      <c r="H120" s="6"/>
      <c r="I120" s="6"/>
      <c r="J120" s="6"/>
      <c r="K120" s="2526"/>
      <c r="L120" s="2526"/>
    </row>
    <row r="121" spans="2:12">
      <c r="B121" s="5" t="s">
        <v>156</v>
      </c>
      <c r="C121" s="6">
        <v>4130</v>
      </c>
      <c r="D121" s="6">
        <v>490</v>
      </c>
      <c r="E121" s="6">
        <v>190</v>
      </c>
      <c r="F121" s="6">
        <v>680</v>
      </c>
      <c r="G121" s="6">
        <v>5480</v>
      </c>
      <c r="H121" s="6"/>
      <c r="I121" s="6">
        <v>4620</v>
      </c>
      <c r="J121" s="6"/>
      <c r="K121" s="2526">
        <v>0.106</v>
      </c>
      <c r="L121" s="2526"/>
    </row>
    <row r="122" spans="2:12">
      <c r="B122" s="5"/>
    </row>
    <row r="123" spans="2:12" ht="13">
      <c r="B123" s="3" t="s">
        <v>157</v>
      </c>
      <c r="C123" s="6"/>
      <c r="D123" s="6"/>
      <c r="E123" s="6"/>
      <c r="F123" s="6"/>
      <c r="G123" s="6"/>
      <c r="H123" s="6"/>
      <c r="I123" s="6"/>
      <c r="J123" s="6"/>
      <c r="K123" s="2527"/>
      <c r="L123" s="2527"/>
    </row>
    <row r="124" spans="2:12">
      <c r="B124" s="5" t="s">
        <v>157</v>
      </c>
      <c r="C124" s="6">
        <v>90</v>
      </c>
      <c r="D124" s="6" t="s">
        <v>40</v>
      </c>
      <c r="E124" s="6" t="s">
        <v>40</v>
      </c>
      <c r="F124" s="6">
        <v>60</v>
      </c>
      <c r="G124" s="6">
        <v>160</v>
      </c>
      <c r="H124" s="6"/>
      <c r="I124" s="6">
        <v>100</v>
      </c>
      <c r="J124" s="6"/>
      <c r="K124" s="2527" t="s">
        <v>40</v>
      </c>
      <c r="L124" s="2527"/>
    </row>
    <row r="125" spans="2:12">
      <c r="B125" s="5"/>
    </row>
    <row r="126" spans="2:12" ht="13">
      <c r="B126" s="3" t="s">
        <v>158</v>
      </c>
      <c r="C126" s="6"/>
      <c r="D126" s="6"/>
      <c r="E126" s="6"/>
      <c r="F126" s="6"/>
      <c r="G126" s="6"/>
      <c r="H126" s="6"/>
      <c r="I126" s="6"/>
      <c r="J126" s="6"/>
      <c r="K126" s="2528"/>
      <c r="L126" s="2528"/>
    </row>
    <row r="127" spans="2:12">
      <c r="B127" s="5" t="s">
        <v>158</v>
      </c>
      <c r="C127" s="6">
        <v>1520</v>
      </c>
      <c r="D127" s="6">
        <v>190</v>
      </c>
      <c r="E127" s="6">
        <v>20</v>
      </c>
      <c r="F127" s="6">
        <v>50</v>
      </c>
      <c r="G127" s="6">
        <v>1780</v>
      </c>
      <c r="H127" s="6"/>
      <c r="I127" s="6">
        <v>1710</v>
      </c>
      <c r="J127" s="6"/>
      <c r="K127" s="2528">
        <v>0.11</v>
      </c>
      <c r="L127" s="2528"/>
    </row>
    <row r="128" spans="2:12">
      <c r="B128" s="5"/>
    </row>
    <row r="129" spans="2:12" ht="13">
      <c r="B129" s="3" t="s">
        <v>159</v>
      </c>
      <c r="C129" s="6"/>
      <c r="D129" s="6"/>
      <c r="E129" s="6"/>
      <c r="F129" s="6"/>
      <c r="G129" s="6"/>
      <c r="H129" s="6"/>
      <c r="I129" s="6"/>
      <c r="J129" s="6"/>
      <c r="K129" s="2529"/>
      <c r="L129" s="2529"/>
    </row>
    <row r="130" spans="2:12">
      <c r="B130" s="5" t="s">
        <v>159</v>
      </c>
      <c r="C130" s="6">
        <v>850</v>
      </c>
      <c r="D130" s="6">
        <v>220</v>
      </c>
      <c r="E130" s="6">
        <v>80</v>
      </c>
      <c r="F130" s="6">
        <v>30</v>
      </c>
      <c r="G130" s="6">
        <v>1180</v>
      </c>
      <c r="H130" s="6"/>
      <c r="I130" s="6">
        <v>1070</v>
      </c>
      <c r="J130" s="6"/>
      <c r="K130" s="2529">
        <v>0.20799999999999999</v>
      </c>
      <c r="L130" s="2529"/>
    </row>
    <row r="131" spans="2:12">
      <c r="B131" s="5"/>
    </row>
    <row r="132" spans="2:12" ht="13">
      <c r="B132" s="3" t="s">
        <v>161</v>
      </c>
      <c r="C132" s="6"/>
      <c r="D132" s="6"/>
      <c r="E132" s="6"/>
      <c r="F132" s="6"/>
      <c r="G132" s="6"/>
      <c r="H132" s="6"/>
      <c r="I132" s="6"/>
      <c r="J132" s="6"/>
      <c r="K132" s="2531"/>
      <c r="L132" s="2531"/>
    </row>
    <row r="133" spans="2:12">
      <c r="B133" s="5" t="s">
        <v>161</v>
      </c>
      <c r="C133" s="6">
        <v>230</v>
      </c>
      <c r="D133" s="6">
        <v>60</v>
      </c>
      <c r="E133" s="6">
        <v>30</v>
      </c>
      <c r="F133" s="6">
        <v>10</v>
      </c>
      <c r="G133" s="6">
        <v>330</v>
      </c>
      <c r="H133" s="6"/>
      <c r="I133" s="6">
        <v>290</v>
      </c>
      <c r="J133" s="6"/>
      <c r="K133" s="2531">
        <v>0.20399999999999999</v>
      </c>
      <c r="L133" s="2531"/>
    </row>
    <row r="134" spans="2:12">
      <c r="B134" s="5"/>
    </row>
    <row r="135" spans="2:12" ht="13">
      <c r="B135" s="3" t="s">
        <v>160</v>
      </c>
      <c r="C135" s="6"/>
      <c r="D135" s="6"/>
      <c r="E135" s="6"/>
      <c r="F135" s="6"/>
      <c r="G135" s="6"/>
      <c r="H135" s="6"/>
      <c r="I135" s="6"/>
      <c r="J135" s="6"/>
      <c r="K135" s="2530"/>
      <c r="L135" s="2530"/>
    </row>
    <row r="136" spans="2:12">
      <c r="B136" s="5" t="s">
        <v>160</v>
      </c>
      <c r="C136" s="6">
        <v>200</v>
      </c>
      <c r="D136" s="6">
        <v>40</v>
      </c>
      <c r="E136" s="6">
        <v>10</v>
      </c>
      <c r="F136" s="6" t="s">
        <v>40</v>
      </c>
      <c r="G136" s="6">
        <v>260</v>
      </c>
      <c r="H136" s="6"/>
      <c r="I136" s="6">
        <v>250</v>
      </c>
      <c r="J136" s="6"/>
      <c r="K136" s="2530">
        <v>0.17499999999999999</v>
      </c>
      <c r="L136" s="2530"/>
    </row>
    <row r="137" spans="2:12">
      <c r="B137" s="5"/>
    </row>
    <row r="138" spans="2:12" ht="13">
      <c r="B138" s="3" t="s">
        <v>162</v>
      </c>
      <c r="C138" s="6"/>
      <c r="D138" s="6"/>
      <c r="E138" s="6"/>
      <c r="F138" s="6"/>
      <c r="G138" s="6"/>
      <c r="H138" s="6"/>
      <c r="I138" s="6"/>
      <c r="J138" s="6"/>
      <c r="K138" s="2532"/>
      <c r="L138" s="2532"/>
    </row>
    <row r="139" spans="2:12">
      <c r="B139" s="5" t="s">
        <v>163</v>
      </c>
      <c r="C139" s="6">
        <v>60</v>
      </c>
      <c r="D139" s="6" t="s">
        <v>40</v>
      </c>
      <c r="E139" s="6">
        <v>0</v>
      </c>
      <c r="F139" s="6">
        <v>50</v>
      </c>
      <c r="G139" s="6">
        <v>120</v>
      </c>
      <c r="H139" s="6"/>
      <c r="I139" s="6">
        <v>60</v>
      </c>
      <c r="J139" s="6"/>
      <c r="K139" s="2532" t="s">
        <v>40</v>
      </c>
      <c r="L139" s="2532"/>
    </row>
    <row r="140" spans="2:12">
      <c r="B140" s="5"/>
    </row>
    <row r="141" spans="2:12" ht="13">
      <c r="B141" s="3" t="s">
        <v>164</v>
      </c>
      <c r="C141" s="6"/>
      <c r="D141" s="6"/>
      <c r="E141" s="6"/>
      <c r="F141" s="6"/>
      <c r="G141" s="6"/>
      <c r="H141" s="6"/>
      <c r="I141" s="6"/>
      <c r="J141" s="6"/>
      <c r="K141" s="2533"/>
      <c r="L141" s="2533"/>
    </row>
    <row r="142" spans="2:12">
      <c r="B142" s="5" t="s">
        <v>165</v>
      </c>
      <c r="C142" s="6">
        <v>6170</v>
      </c>
      <c r="D142" s="6">
        <v>200</v>
      </c>
      <c r="E142" s="6">
        <v>140</v>
      </c>
      <c r="F142" s="6">
        <v>1320</v>
      </c>
      <c r="G142" s="6">
        <v>7820</v>
      </c>
      <c r="H142" s="6"/>
      <c r="I142" s="6">
        <v>6370</v>
      </c>
      <c r="J142" s="6"/>
      <c r="K142" s="2533">
        <v>3.1E-2</v>
      </c>
      <c r="L142" s="2533"/>
    </row>
    <row r="143" spans="2:12">
      <c r="B143" s="5" t="s">
        <v>166</v>
      </c>
      <c r="C143" s="6">
        <v>90</v>
      </c>
      <c r="D143" s="6" t="s">
        <v>40</v>
      </c>
      <c r="E143" s="6" t="s">
        <v>40</v>
      </c>
      <c r="F143" s="6">
        <v>20</v>
      </c>
      <c r="G143" s="6">
        <v>120</v>
      </c>
      <c r="H143" s="6"/>
      <c r="I143" s="6">
        <v>100</v>
      </c>
      <c r="J143" s="6"/>
      <c r="K143" s="2533" t="s">
        <v>40</v>
      </c>
      <c r="L143" s="2533"/>
    </row>
    <row r="144" spans="2:12">
      <c r="B144" s="5" t="s">
        <v>167</v>
      </c>
      <c r="C144" s="6">
        <v>1870</v>
      </c>
      <c r="D144" s="6">
        <v>80</v>
      </c>
      <c r="E144" s="6">
        <v>50</v>
      </c>
      <c r="F144" s="6">
        <v>10</v>
      </c>
      <c r="G144" s="6">
        <v>2020</v>
      </c>
      <c r="H144" s="6"/>
      <c r="I144" s="6">
        <v>1960</v>
      </c>
      <c r="J144" s="6"/>
      <c r="K144" s="2533">
        <v>4.2000000000000003E-2</v>
      </c>
      <c r="L144" s="2533"/>
    </row>
    <row r="145" spans="2:12">
      <c r="B145" s="5" t="s">
        <v>168</v>
      </c>
      <c r="C145" s="6">
        <v>210</v>
      </c>
      <c r="D145" s="6">
        <v>10</v>
      </c>
      <c r="E145" s="6" t="s">
        <v>40</v>
      </c>
      <c r="F145" s="6">
        <v>90</v>
      </c>
      <c r="G145" s="6">
        <v>310</v>
      </c>
      <c r="H145" s="6"/>
      <c r="I145" s="6">
        <v>220</v>
      </c>
      <c r="J145" s="6"/>
      <c r="K145" s="2533">
        <v>4.1000000000000002E-2</v>
      </c>
      <c r="L145" s="2533"/>
    </row>
    <row r="146" spans="2:12">
      <c r="B146" s="5" t="s">
        <v>169</v>
      </c>
      <c r="C146" s="6">
        <v>210</v>
      </c>
      <c r="D146" s="6" t="s">
        <v>40</v>
      </c>
      <c r="E146" s="6">
        <v>10</v>
      </c>
      <c r="F146" s="6">
        <v>100</v>
      </c>
      <c r="G146" s="6">
        <v>320</v>
      </c>
      <c r="H146" s="6"/>
      <c r="I146" s="6">
        <v>210</v>
      </c>
      <c r="J146" s="6"/>
      <c r="K146" s="2533" t="s">
        <v>40</v>
      </c>
      <c r="L146" s="2533"/>
    </row>
    <row r="147" spans="2:12">
      <c r="B147" s="5" t="s">
        <v>170</v>
      </c>
      <c r="C147" s="6">
        <v>140</v>
      </c>
      <c r="D147" s="6">
        <v>10</v>
      </c>
      <c r="E147" s="6">
        <v>10</v>
      </c>
      <c r="F147" s="6">
        <v>90</v>
      </c>
      <c r="G147" s="6">
        <v>250</v>
      </c>
      <c r="H147" s="6"/>
      <c r="I147" s="6">
        <v>150</v>
      </c>
      <c r="J147" s="6"/>
      <c r="K147" s="2533">
        <v>4.5999999999999999E-2</v>
      </c>
      <c r="L147" s="2533"/>
    </row>
    <row r="148" spans="2:12">
      <c r="B148" s="5" t="s">
        <v>171</v>
      </c>
      <c r="C148" s="6">
        <v>900</v>
      </c>
      <c r="D148" s="6">
        <v>10</v>
      </c>
      <c r="E148" s="6">
        <v>20</v>
      </c>
      <c r="F148" s="6">
        <v>70</v>
      </c>
      <c r="G148" s="6">
        <v>990</v>
      </c>
      <c r="H148" s="6"/>
      <c r="I148" s="6">
        <v>910</v>
      </c>
      <c r="J148" s="6"/>
      <c r="K148" s="2533">
        <v>8.9999999999999993E-3</v>
      </c>
      <c r="L148" s="2533"/>
    </row>
    <row r="149" spans="2:12">
      <c r="B149" s="5" t="s">
        <v>172</v>
      </c>
      <c r="C149" s="6">
        <v>340</v>
      </c>
      <c r="D149" s="6">
        <v>10</v>
      </c>
      <c r="E149" s="6">
        <v>10</v>
      </c>
      <c r="F149" s="6">
        <v>80</v>
      </c>
      <c r="G149" s="6">
        <v>440</v>
      </c>
      <c r="H149" s="6"/>
      <c r="I149" s="6">
        <v>350</v>
      </c>
      <c r="J149" s="6"/>
      <c r="K149" s="2533">
        <v>1.4E-2</v>
      </c>
      <c r="L149" s="2533"/>
    </row>
    <row r="150" spans="2:12">
      <c r="B150" s="5" t="s">
        <v>173</v>
      </c>
      <c r="C150" s="6">
        <v>40</v>
      </c>
      <c r="D150" s="6">
        <v>0</v>
      </c>
      <c r="E150" s="6">
        <v>0</v>
      </c>
      <c r="F150" s="6">
        <v>10</v>
      </c>
      <c r="G150" s="6">
        <v>50</v>
      </c>
      <c r="H150" s="6"/>
      <c r="I150" s="6">
        <v>40</v>
      </c>
      <c r="J150" s="6"/>
      <c r="K150" s="2533">
        <v>0</v>
      </c>
      <c r="L150" s="2533"/>
    </row>
    <row r="151" spans="2:12">
      <c r="B151" s="5" t="s">
        <v>174</v>
      </c>
      <c r="C151" s="6">
        <v>950</v>
      </c>
      <c r="D151" s="6">
        <v>30</v>
      </c>
      <c r="E151" s="6">
        <v>20</v>
      </c>
      <c r="F151" s="6">
        <v>170</v>
      </c>
      <c r="G151" s="6">
        <v>1160</v>
      </c>
      <c r="H151" s="6"/>
      <c r="I151" s="6">
        <v>970</v>
      </c>
      <c r="J151" s="6"/>
      <c r="K151" s="2533">
        <v>2.7E-2</v>
      </c>
      <c r="L151" s="2533"/>
    </row>
    <row r="152" spans="2:12">
      <c r="B152" s="5" t="s">
        <v>175</v>
      </c>
      <c r="C152" s="6">
        <v>40</v>
      </c>
      <c r="D152" s="6" t="s">
        <v>40</v>
      </c>
      <c r="E152" s="6">
        <v>0</v>
      </c>
      <c r="F152" s="6">
        <v>10</v>
      </c>
      <c r="G152" s="6">
        <v>60</v>
      </c>
      <c r="H152" s="6"/>
      <c r="I152" s="6">
        <v>50</v>
      </c>
      <c r="J152" s="6"/>
      <c r="K152" s="2533" t="s">
        <v>40</v>
      </c>
      <c r="L152" s="2533"/>
    </row>
    <row r="153" spans="2:12">
      <c r="B153" s="5" t="s">
        <v>176</v>
      </c>
      <c r="C153" s="6">
        <v>130</v>
      </c>
      <c r="D153" s="6">
        <v>10</v>
      </c>
      <c r="E153" s="6" t="s">
        <v>40</v>
      </c>
      <c r="F153" s="6">
        <v>1670</v>
      </c>
      <c r="G153" s="6">
        <v>1800</v>
      </c>
      <c r="H153" s="6"/>
      <c r="I153" s="6">
        <v>130</v>
      </c>
      <c r="J153" s="6"/>
      <c r="K153" s="2533" t="s">
        <v>443</v>
      </c>
      <c r="L153" s="2533"/>
    </row>
    <row r="154" spans="2:12">
      <c r="B154" s="5" t="s">
        <v>177</v>
      </c>
      <c r="C154" s="6">
        <v>20</v>
      </c>
      <c r="D154" s="6" t="s">
        <v>40</v>
      </c>
      <c r="E154" s="6">
        <v>0</v>
      </c>
      <c r="F154" s="6" t="s">
        <v>40</v>
      </c>
      <c r="G154" s="6">
        <v>20</v>
      </c>
      <c r="H154" s="6"/>
      <c r="I154" s="6">
        <v>20</v>
      </c>
      <c r="J154" s="6"/>
      <c r="K154" s="2533" t="s">
        <v>40</v>
      </c>
      <c r="L154" s="2533"/>
    </row>
    <row r="155" spans="2:12">
      <c r="B155" s="5" t="s">
        <v>178</v>
      </c>
      <c r="C155" s="6">
        <v>180</v>
      </c>
      <c r="D155" s="6" t="s">
        <v>40</v>
      </c>
      <c r="E155" s="6" t="s">
        <v>40</v>
      </c>
      <c r="F155" s="6" t="s">
        <v>40</v>
      </c>
      <c r="G155" s="6">
        <v>190</v>
      </c>
      <c r="H155" s="6"/>
      <c r="I155" s="6">
        <v>190</v>
      </c>
      <c r="J155" s="6"/>
      <c r="K155" s="2533" t="s">
        <v>40</v>
      </c>
      <c r="L155" s="2533"/>
    </row>
    <row r="156" spans="2:12">
      <c r="B156" s="5" t="s">
        <v>179</v>
      </c>
      <c r="C156" s="6">
        <v>40</v>
      </c>
      <c r="D156" s="6" t="s">
        <v>40</v>
      </c>
      <c r="E156" s="6" t="s">
        <v>40</v>
      </c>
      <c r="F156" s="6">
        <v>10</v>
      </c>
      <c r="G156" s="6">
        <v>50</v>
      </c>
      <c r="H156" s="6"/>
      <c r="I156" s="6">
        <v>40</v>
      </c>
      <c r="J156" s="6"/>
      <c r="K156" s="2533" t="s">
        <v>40</v>
      </c>
      <c r="L156" s="2533"/>
    </row>
    <row r="157" spans="2:12">
      <c r="B157" s="5" t="s">
        <v>180</v>
      </c>
      <c r="C157" s="6">
        <v>1640</v>
      </c>
      <c r="D157" s="6">
        <v>20</v>
      </c>
      <c r="E157" s="6">
        <v>390</v>
      </c>
      <c r="F157" s="6">
        <v>2440</v>
      </c>
      <c r="G157" s="6">
        <v>4490</v>
      </c>
      <c r="H157" s="6"/>
      <c r="I157" s="6">
        <v>1660</v>
      </c>
      <c r="J157" s="6"/>
      <c r="K157" s="2533" t="s">
        <v>443</v>
      </c>
      <c r="L157" s="2533"/>
    </row>
    <row r="158" spans="2:12">
      <c r="B158" s="5" t="s">
        <v>181</v>
      </c>
      <c r="C158" s="6">
        <v>220</v>
      </c>
      <c r="D158" s="6" t="s">
        <v>40</v>
      </c>
      <c r="E158" s="6" t="s">
        <v>40</v>
      </c>
      <c r="F158" s="6">
        <v>60</v>
      </c>
      <c r="G158" s="6">
        <v>290</v>
      </c>
      <c r="H158" s="6"/>
      <c r="I158" s="6">
        <v>220</v>
      </c>
      <c r="J158" s="6"/>
      <c r="K158" s="2533" t="s">
        <v>40</v>
      </c>
      <c r="L158" s="2533"/>
    </row>
    <row r="159" spans="2:12">
      <c r="B159" s="5" t="s">
        <v>182</v>
      </c>
      <c r="C159" s="6">
        <v>880</v>
      </c>
      <c r="D159" s="6">
        <v>40</v>
      </c>
      <c r="E159" s="6">
        <v>10</v>
      </c>
      <c r="F159" s="6">
        <v>210</v>
      </c>
      <c r="G159" s="6">
        <v>1140</v>
      </c>
      <c r="H159" s="6"/>
      <c r="I159" s="6">
        <v>920</v>
      </c>
      <c r="J159" s="6"/>
      <c r="K159" s="2533">
        <v>4.2000000000000003E-2</v>
      </c>
      <c r="L159" s="2533"/>
    </row>
    <row r="160" spans="2:12">
      <c r="B160" s="5" t="s">
        <v>183</v>
      </c>
      <c r="C160" s="6">
        <v>110</v>
      </c>
      <c r="D160" s="6">
        <v>10</v>
      </c>
      <c r="E160" s="6">
        <v>0</v>
      </c>
      <c r="F160" s="6">
        <v>120</v>
      </c>
      <c r="G160" s="6">
        <v>240</v>
      </c>
      <c r="H160" s="6"/>
      <c r="I160" s="6">
        <v>120</v>
      </c>
      <c r="J160" s="6"/>
      <c r="K160" s="2533" t="s">
        <v>443</v>
      </c>
      <c r="L160" s="2533"/>
    </row>
    <row r="161" spans="2:12">
      <c r="B161" s="5" t="s">
        <v>184</v>
      </c>
      <c r="C161" s="6">
        <v>380</v>
      </c>
      <c r="D161" s="6">
        <v>10</v>
      </c>
      <c r="E161" s="6">
        <v>10</v>
      </c>
      <c r="F161" s="6">
        <v>100</v>
      </c>
      <c r="G161" s="6">
        <v>490</v>
      </c>
      <c r="H161" s="6"/>
      <c r="I161" s="6">
        <v>390</v>
      </c>
      <c r="J161" s="6"/>
      <c r="K161" s="2533">
        <v>3.3000000000000002E-2</v>
      </c>
      <c r="L161" s="2533"/>
    </row>
    <row r="162" spans="2:12">
      <c r="B162" s="5"/>
    </row>
    <row r="163" spans="2:12" ht="13">
      <c r="B163" s="3" t="s">
        <v>185</v>
      </c>
      <c r="C163" s="6"/>
      <c r="D163" s="6"/>
      <c r="E163" s="6"/>
      <c r="F163" s="6"/>
      <c r="G163" s="6"/>
      <c r="H163" s="6"/>
      <c r="I163" s="6"/>
      <c r="J163" s="6"/>
      <c r="K163" s="2534"/>
      <c r="L163" s="2534"/>
    </row>
    <row r="164" spans="2:12">
      <c r="B164" s="5" t="s">
        <v>186</v>
      </c>
      <c r="C164" s="6">
        <v>2040</v>
      </c>
      <c r="D164" s="6">
        <v>620</v>
      </c>
      <c r="E164" s="6">
        <v>160</v>
      </c>
      <c r="F164" s="6">
        <v>700</v>
      </c>
      <c r="G164" s="6">
        <v>3510</v>
      </c>
      <c r="H164" s="6"/>
      <c r="I164" s="6">
        <v>2660</v>
      </c>
      <c r="J164" s="6"/>
      <c r="K164" s="2534">
        <v>0.23200000000000001</v>
      </c>
      <c r="L164" s="2534"/>
    </row>
    <row r="165" spans="2:12">
      <c r="B165" s="5" t="s">
        <v>187</v>
      </c>
      <c r="C165" s="6">
        <v>5190</v>
      </c>
      <c r="D165" s="6">
        <v>110</v>
      </c>
      <c r="E165" s="6">
        <v>230</v>
      </c>
      <c r="F165" s="6">
        <v>690</v>
      </c>
      <c r="G165" s="6">
        <v>6230</v>
      </c>
      <c r="H165" s="6"/>
      <c r="I165" s="6">
        <v>5310</v>
      </c>
      <c r="J165" s="6"/>
      <c r="K165" s="2534">
        <v>2.1000000000000001E-2</v>
      </c>
      <c r="L165" s="2534"/>
    </row>
    <row r="166" spans="2:12">
      <c r="B166" s="5" t="s">
        <v>188</v>
      </c>
      <c r="C166" s="6">
        <v>3220</v>
      </c>
      <c r="D166" s="6">
        <v>230</v>
      </c>
      <c r="E166" s="6">
        <v>550</v>
      </c>
      <c r="F166" s="6">
        <v>790</v>
      </c>
      <c r="G166" s="6">
        <v>4790</v>
      </c>
      <c r="H166" s="6"/>
      <c r="I166" s="6">
        <v>3450</v>
      </c>
      <c r="J166" s="6"/>
      <c r="K166" s="2534">
        <v>6.6000000000000003E-2</v>
      </c>
      <c r="L166" s="2534"/>
    </row>
    <row r="167" spans="2:12">
      <c r="B167" s="5" t="s">
        <v>189</v>
      </c>
      <c r="C167" s="6">
        <v>910</v>
      </c>
      <c r="D167" s="6">
        <v>100</v>
      </c>
      <c r="E167" s="6">
        <v>110</v>
      </c>
      <c r="F167" s="6">
        <v>120</v>
      </c>
      <c r="G167" s="6">
        <v>1230</v>
      </c>
      <c r="H167" s="6"/>
      <c r="I167" s="6">
        <v>1010</v>
      </c>
      <c r="J167" s="6"/>
      <c r="K167" s="2534">
        <v>9.9000000000000005E-2</v>
      </c>
      <c r="L167" s="2534"/>
    </row>
    <row r="168" spans="2:12">
      <c r="B168" s="5" t="s">
        <v>190</v>
      </c>
      <c r="C168" s="6">
        <v>170</v>
      </c>
      <c r="D168" s="6">
        <v>20</v>
      </c>
      <c r="E168" s="6">
        <v>10</v>
      </c>
      <c r="F168" s="6">
        <v>10</v>
      </c>
      <c r="G168" s="6">
        <v>210</v>
      </c>
      <c r="H168" s="6"/>
      <c r="I168" s="6">
        <v>190</v>
      </c>
      <c r="J168" s="6"/>
      <c r="K168" s="2534">
        <v>0.104</v>
      </c>
      <c r="L168" s="2534"/>
    </row>
    <row r="169" spans="2:12">
      <c r="B169" s="5"/>
    </row>
    <row r="170" spans="2:12" ht="13">
      <c r="B170" s="3" t="s">
        <v>191</v>
      </c>
      <c r="C170" s="6"/>
      <c r="D170" s="6"/>
      <c r="E170" s="6"/>
      <c r="F170" s="6"/>
      <c r="G170" s="6"/>
      <c r="H170" s="6"/>
      <c r="I170" s="6"/>
      <c r="J170" s="6"/>
      <c r="K170" s="2535"/>
      <c r="L170" s="2535"/>
    </row>
    <row r="171" spans="2:12">
      <c r="B171" s="5" t="s">
        <v>191</v>
      </c>
      <c r="C171" s="6">
        <v>4070</v>
      </c>
      <c r="D171" s="6">
        <v>310</v>
      </c>
      <c r="E171" s="6">
        <v>70</v>
      </c>
      <c r="F171" s="6">
        <v>1090</v>
      </c>
      <c r="G171" s="6">
        <v>5550</v>
      </c>
      <c r="H171" s="6"/>
      <c r="I171" s="6">
        <v>4390</v>
      </c>
      <c r="J171" s="6"/>
      <c r="K171" s="2535">
        <v>7.0999999999999994E-2</v>
      </c>
      <c r="L171" s="2535"/>
    </row>
    <row r="172" spans="2:12">
      <c r="B172" s="5"/>
    </row>
    <row r="173" spans="2:12" ht="13">
      <c r="B173" s="3" t="s">
        <v>192</v>
      </c>
      <c r="C173" s="6"/>
      <c r="D173" s="6"/>
      <c r="E173" s="6"/>
      <c r="F173" s="6"/>
      <c r="G173" s="6"/>
      <c r="H173" s="6"/>
      <c r="I173" s="6"/>
      <c r="J173" s="6"/>
      <c r="K173" s="2536"/>
      <c r="L173" s="2536"/>
    </row>
    <row r="174" spans="2:12">
      <c r="B174" s="5" t="s">
        <v>192</v>
      </c>
      <c r="C174" s="6">
        <v>260</v>
      </c>
      <c r="D174" s="6">
        <v>120</v>
      </c>
      <c r="E174" s="6">
        <v>10</v>
      </c>
      <c r="F174" s="6" t="s">
        <v>40</v>
      </c>
      <c r="G174" s="6">
        <v>400</v>
      </c>
      <c r="H174" s="6"/>
      <c r="I174" s="6">
        <v>390</v>
      </c>
      <c r="J174" s="6"/>
      <c r="K174" s="2536">
        <v>0.314</v>
      </c>
      <c r="L174" s="2536"/>
    </row>
    <row r="175" spans="2:12">
      <c r="B175" s="5"/>
    </row>
    <row r="176" spans="2:12" ht="13">
      <c r="B176" s="3" t="s">
        <v>193</v>
      </c>
      <c r="C176" s="6"/>
      <c r="D176" s="6"/>
      <c r="E176" s="6"/>
      <c r="F176" s="6"/>
      <c r="G176" s="6"/>
      <c r="H176" s="6"/>
      <c r="I176" s="6"/>
      <c r="J176" s="6"/>
      <c r="K176" s="2537"/>
      <c r="L176" s="2537"/>
    </row>
    <row r="177" spans="2:12">
      <c r="B177" s="5" t="s">
        <v>193</v>
      </c>
      <c r="C177" s="6">
        <v>40</v>
      </c>
      <c r="D177" s="6">
        <v>20</v>
      </c>
      <c r="E177" s="6" t="s">
        <v>40</v>
      </c>
      <c r="F177" s="6" t="s">
        <v>40</v>
      </c>
      <c r="G177" s="6">
        <v>60</v>
      </c>
      <c r="H177" s="6"/>
      <c r="I177" s="6">
        <v>50</v>
      </c>
      <c r="J177" s="6"/>
      <c r="K177" s="2537">
        <v>0.30199999999999999</v>
      </c>
      <c r="L177" s="2537"/>
    </row>
    <row r="178" spans="2:12">
      <c r="B178" s="5"/>
    </row>
    <row r="179" spans="2:12" ht="13">
      <c r="B179" s="3" t="s">
        <v>194</v>
      </c>
      <c r="C179" s="6"/>
      <c r="D179" s="6"/>
      <c r="E179" s="6"/>
      <c r="F179" s="6"/>
      <c r="G179" s="6"/>
      <c r="H179" s="6"/>
      <c r="I179" s="6"/>
      <c r="J179" s="6"/>
      <c r="K179" s="2538"/>
      <c r="L179" s="2538"/>
    </row>
    <row r="180" spans="2:12">
      <c r="B180" s="5" t="s">
        <v>194</v>
      </c>
      <c r="C180" s="6">
        <v>30</v>
      </c>
      <c r="D180" s="6">
        <v>10</v>
      </c>
      <c r="E180" s="6">
        <v>0</v>
      </c>
      <c r="F180" s="6" t="s">
        <v>40</v>
      </c>
      <c r="G180" s="6">
        <v>40</v>
      </c>
      <c r="H180" s="6"/>
      <c r="I180" s="6">
        <v>40</v>
      </c>
      <c r="J180" s="6"/>
      <c r="K180" s="2538">
        <v>0.128</v>
      </c>
      <c r="L180" s="2538"/>
    </row>
    <row r="181" spans="2:12">
      <c r="B181" s="5"/>
    </row>
    <row r="182" spans="2:12" ht="13">
      <c r="B182" s="3" t="s">
        <v>195</v>
      </c>
      <c r="C182" s="6"/>
      <c r="D182" s="6"/>
      <c r="E182" s="6"/>
      <c r="F182" s="6"/>
      <c r="G182" s="6"/>
      <c r="H182" s="6"/>
      <c r="I182" s="6"/>
      <c r="J182" s="6"/>
      <c r="K182" s="2539"/>
      <c r="L182" s="2539"/>
    </row>
    <row r="183" spans="2:12">
      <c r="B183" s="5" t="s">
        <v>196</v>
      </c>
      <c r="C183" s="6">
        <v>170</v>
      </c>
      <c r="D183" s="6">
        <v>40</v>
      </c>
      <c r="E183" s="6">
        <v>10</v>
      </c>
      <c r="F183" s="6">
        <v>40</v>
      </c>
      <c r="G183" s="6">
        <v>250</v>
      </c>
      <c r="H183" s="6"/>
      <c r="I183" s="6">
        <v>210</v>
      </c>
      <c r="J183" s="6"/>
      <c r="K183" s="2539">
        <v>0.19400000000000001</v>
      </c>
      <c r="L183" s="2539"/>
    </row>
    <row r="184" spans="2:12">
      <c r="B184" s="5"/>
    </row>
    <row r="185" spans="2:12" ht="13">
      <c r="B185" s="3" t="s">
        <v>197</v>
      </c>
      <c r="C185" s="6"/>
      <c r="D185" s="6"/>
      <c r="E185" s="6"/>
      <c r="F185" s="6"/>
      <c r="G185" s="6"/>
      <c r="H185" s="6"/>
      <c r="I185" s="6"/>
      <c r="J185" s="6"/>
      <c r="K185" s="2540"/>
      <c r="L185" s="2540"/>
    </row>
    <row r="186" spans="2:12">
      <c r="B186" s="5" t="s">
        <v>198</v>
      </c>
      <c r="C186" s="6">
        <v>5200</v>
      </c>
      <c r="D186" s="6">
        <v>160</v>
      </c>
      <c r="E186" s="6">
        <v>230</v>
      </c>
      <c r="F186" s="6">
        <v>120</v>
      </c>
      <c r="G186" s="6">
        <v>5700</v>
      </c>
      <c r="H186" s="6"/>
      <c r="I186" s="6">
        <v>5360</v>
      </c>
      <c r="J186" s="6"/>
      <c r="K186" s="2540">
        <v>2.9000000000000001E-2</v>
      </c>
      <c r="L186" s="2540"/>
    </row>
    <row r="187" spans="2:12">
      <c r="B187" s="5" t="s">
        <v>199</v>
      </c>
      <c r="C187" s="6">
        <v>0</v>
      </c>
      <c r="D187" s="6">
        <v>0</v>
      </c>
      <c r="E187" s="6">
        <v>0</v>
      </c>
      <c r="F187" s="6">
        <v>70</v>
      </c>
      <c r="G187" s="6">
        <v>70</v>
      </c>
      <c r="H187" s="6"/>
      <c r="I187" s="6">
        <v>0</v>
      </c>
      <c r="J187" s="6"/>
      <c r="K187" s="2540" t="s">
        <v>443</v>
      </c>
      <c r="L187" s="2540"/>
    </row>
    <row r="188" spans="2:12">
      <c r="B188" s="5"/>
    </row>
    <row r="189" spans="2:12" ht="13">
      <c r="B189" s="3" t="s">
        <v>200</v>
      </c>
      <c r="C189" s="6"/>
      <c r="D189" s="6"/>
      <c r="E189" s="6"/>
      <c r="F189" s="6"/>
      <c r="G189" s="6"/>
      <c r="H189" s="6"/>
      <c r="I189" s="6"/>
      <c r="J189" s="6"/>
      <c r="K189" s="2541"/>
      <c r="L189" s="2541"/>
    </row>
    <row r="190" spans="2:12">
      <c r="B190" s="5" t="s">
        <v>201</v>
      </c>
      <c r="C190" s="6">
        <v>67210</v>
      </c>
      <c r="D190" s="6">
        <v>13420</v>
      </c>
      <c r="E190" s="6">
        <v>4340</v>
      </c>
      <c r="F190" s="6">
        <v>5980</v>
      </c>
      <c r="G190" s="6">
        <v>90950</v>
      </c>
      <c r="H190" s="6"/>
      <c r="I190" s="6">
        <v>80630</v>
      </c>
      <c r="J190" s="6"/>
      <c r="K190" s="2541">
        <v>0.16600000000000001</v>
      </c>
      <c r="L190" s="2541"/>
    </row>
    <row r="191" spans="2:12">
      <c r="B191" s="5" t="s">
        <v>202</v>
      </c>
      <c r="C191" s="6">
        <v>1930</v>
      </c>
      <c r="D191" s="6">
        <v>150</v>
      </c>
      <c r="E191" s="6">
        <v>190</v>
      </c>
      <c r="F191" s="6">
        <v>310</v>
      </c>
      <c r="G191" s="6">
        <v>2580</v>
      </c>
      <c r="H191" s="6"/>
      <c r="I191" s="6">
        <v>2080</v>
      </c>
      <c r="J191" s="6"/>
      <c r="K191" s="2541">
        <v>7.0000000000000007E-2</v>
      </c>
      <c r="L191" s="2541"/>
    </row>
    <row r="192" spans="2:12">
      <c r="B192" s="5"/>
    </row>
    <row r="193" spans="2:12" ht="13">
      <c r="B193" s="3" t="s">
        <v>7</v>
      </c>
      <c r="C193" s="6">
        <v>340400</v>
      </c>
      <c r="D193" s="6">
        <v>56860</v>
      </c>
      <c r="E193" s="6">
        <v>20550</v>
      </c>
      <c r="F193" s="6">
        <v>67080</v>
      </c>
      <c r="G193" s="6">
        <v>484880</v>
      </c>
      <c r="H193" s="6"/>
      <c r="I193" s="6">
        <v>397250</v>
      </c>
      <c r="J193" s="6"/>
      <c r="K193" s="2542">
        <v>0.14299999999999999</v>
      </c>
      <c r="L193" s="2542"/>
    </row>
    <row r="194" spans="2:12">
      <c r="C194" s="6"/>
      <c r="D194" s="6"/>
      <c r="E194" s="6"/>
      <c r="F194" s="6"/>
      <c r="G194" s="6"/>
      <c r="H194" s="6"/>
      <c r="I194" s="6"/>
      <c r="J194" s="6"/>
      <c r="K194" s="2542"/>
      <c r="L194" s="2542"/>
    </row>
    <row r="195" spans="2:12" ht="13">
      <c r="B195" s="9"/>
      <c r="C195" s="9"/>
      <c r="D195" s="9"/>
      <c r="E195" s="9"/>
      <c r="F195" s="9"/>
      <c r="G195" s="9"/>
      <c r="H195" s="9"/>
      <c r="I195" s="9"/>
      <c r="J195" s="9"/>
      <c r="K195" s="13" t="s">
        <v>17</v>
      </c>
    </row>
    <row r="196" spans="2:12" ht="12.5" customHeight="1">
      <c r="B196" s="2848" t="s">
        <v>18</v>
      </c>
      <c r="C196" s="2846"/>
      <c r="D196" s="2846"/>
      <c r="E196" s="2846"/>
      <c r="F196" s="2846"/>
      <c r="G196" s="2846"/>
      <c r="H196" s="2846"/>
      <c r="I196" s="2846"/>
    </row>
    <row r="197" spans="2:12" ht="12.5" customHeight="1">
      <c r="B197" s="2848" t="s">
        <v>462</v>
      </c>
      <c r="C197" s="2846"/>
      <c r="D197" s="2846"/>
      <c r="E197" s="2846"/>
      <c r="F197" s="2846"/>
      <c r="G197" s="2846"/>
      <c r="H197" s="2846"/>
      <c r="I197" s="2846"/>
    </row>
    <row r="198" spans="2:12" ht="12.5" customHeight="1">
      <c r="B198" s="2848" t="s">
        <v>463</v>
      </c>
      <c r="C198" s="2846"/>
      <c r="D198" s="2846"/>
      <c r="E198" s="2846"/>
      <c r="F198" s="2846"/>
      <c r="G198" s="2846"/>
      <c r="H198" s="2846"/>
      <c r="I198" s="2846"/>
    </row>
    <row r="199" spans="2:12" ht="12.5" customHeight="1">
      <c r="B199" s="2848" t="s">
        <v>464</v>
      </c>
      <c r="C199" s="2846"/>
      <c r="D199" s="2846"/>
      <c r="E199" s="2846"/>
      <c r="F199" s="2846"/>
      <c r="G199" s="2846"/>
      <c r="H199" s="2846"/>
      <c r="I199" s="2846"/>
    </row>
    <row r="200" spans="2:12" ht="12.5" customHeight="1">
      <c r="B200" s="2848" t="s">
        <v>566</v>
      </c>
      <c r="C200" s="2846"/>
      <c r="D200" s="2846"/>
      <c r="E200" s="2846"/>
      <c r="F200" s="2846"/>
      <c r="G200" s="2846"/>
      <c r="H200" s="2846"/>
      <c r="I200" s="2846"/>
    </row>
    <row r="201" spans="2:12">
      <c r="B201" s="2848" t="s">
        <v>573</v>
      </c>
      <c r="C201" s="2846"/>
      <c r="D201" s="2846"/>
      <c r="E201" s="2846"/>
      <c r="F201" s="2846"/>
      <c r="G201" s="2846"/>
      <c r="H201" s="2846"/>
      <c r="I201" s="2846"/>
    </row>
    <row r="202" spans="2:12">
      <c r="B202" s="2848" t="s">
        <v>804</v>
      </c>
      <c r="C202" s="2846"/>
      <c r="D202" s="2846"/>
      <c r="E202" s="2846"/>
      <c r="F202" s="2846"/>
      <c r="G202" s="2846"/>
      <c r="H202" s="2846"/>
      <c r="I202" s="2846"/>
    </row>
  </sheetData>
  <mergeCells count="7">
    <mergeCell ref="B201:I201"/>
    <mergeCell ref="B202:I202"/>
    <mergeCell ref="B200:I200"/>
    <mergeCell ref="B196:I196"/>
    <mergeCell ref="B199:I199"/>
    <mergeCell ref="B197:I197"/>
    <mergeCell ref="B198:I198"/>
  </mergeCells>
  <pageMargins left="0.7" right="0.7" top="0.75" bottom="0.75" header="0.3" footer="0.3"/>
  <pageSetup paperSize="9" scale="74"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4.81640625" style="2804" hidden="1" customWidth="1"/>
    <col min="2" max="2" width="45.7265625" customWidth="1"/>
    <col min="3" max="7" width="13.7265625" customWidth="1"/>
    <col min="8" max="8" width="2.7265625" customWidth="1"/>
    <col min="9" max="9" width="13.7265625" customWidth="1"/>
    <col min="10" max="10" width="2.7265625" customWidth="1"/>
    <col min="11" max="12" width="13.7265625" customWidth="1"/>
  </cols>
  <sheetData>
    <row r="1" spans="2:12">
      <c r="B1" s="2" t="str">
        <f>HYPERLINK("#'Contents'!A1", "Back to contents")</f>
        <v>Back to contents</v>
      </c>
    </row>
    <row r="2" spans="2:12" ht="22.5">
      <c r="B2" s="11" t="s">
        <v>605</v>
      </c>
    </row>
    <row r="3" spans="2:12" ht="13">
      <c r="B3" s="12" t="s">
        <v>7</v>
      </c>
    </row>
    <row r="4" spans="2:12" ht="13">
      <c r="B4" s="10"/>
      <c r="C4" s="10"/>
      <c r="D4" s="10"/>
      <c r="E4" s="10"/>
      <c r="F4" s="10"/>
      <c r="G4" s="10"/>
      <c r="H4" s="10"/>
      <c r="I4" s="10"/>
      <c r="J4" s="10"/>
      <c r="K4" s="14" t="s">
        <v>15</v>
      </c>
    </row>
    <row r="5" spans="2:12" ht="80" customHeight="1">
      <c r="B5" s="16" t="s">
        <v>599</v>
      </c>
      <c r="C5" s="22" t="s">
        <v>557</v>
      </c>
      <c r="D5" s="22" t="s">
        <v>558</v>
      </c>
      <c r="E5" s="22" t="s">
        <v>604</v>
      </c>
      <c r="F5" s="22" t="s">
        <v>603</v>
      </c>
      <c r="G5" s="22" t="s">
        <v>7</v>
      </c>
      <c r="H5" s="15"/>
      <c r="I5" s="22" t="s">
        <v>31</v>
      </c>
      <c r="J5" s="15"/>
      <c r="K5" s="22" t="s">
        <v>32</v>
      </c>
      <c r="L5" s="15"/>
    </row>
    <row r="7" spans="2:12" ht="13">
      <c r="B7" s="12" t="s">
        <v>16</v>
      </c>
    </row>
    <row r="9" spans="2:12">
      <c r="B9" s="5" t="s">
        <v>8</v>
      </c>
      <c r="C9" s="6">
        <v>430</v>
      </c>
      <c r="D9" s="6">
        <v>5040</v>
      </c>
      <c r="E9" s="6">
        <v>290</v>
      </c>
      <c r="F9" s="6">
        <v>1540</v>
      </c>
      <c r="G9" s="6">
        <v>7290</v>
      </c>
      <c r="H9" s="7"/>
      <c r="I9" s="6">
        <v>5460</v>
      </c>
      <c r="J9" s="7"/>
      <c r="K9" s="23">
        <v>7.8E-2</v>
      </c>
      <c r="L9" s="23"/>
    </row>
    <row r="10" spans="2:12">
      <c r="B10" s="5"/>
      <c r="C10" s="6"/>
      <c r="D10" s="6"/>
      <c r="E10" s="6"/>
      <c r="F10" s="6"/>
      <c r="G10" s="6"/>
      <c r="H10" s="7"/>
      <c r="I10" s="6"/>
      <c r="J10" s="7"/>
      <c r="K10" s="23"/>
      <c r="L10" s="23"/>
    </row>
    <row r="11" spans="2:12">
      <c r="B11" s="5" t="s">
        <v>9</v>
      </c>
      <c r="C11" s="6">
        <v>4630</v>
      </c>
      <c r="D11" s="6">
        <v>43200</v>
      </c>
      <c r="E11" s="6">
        <v>3160</v>
      </c>
      <c r="F11" s="6">
        <v>11450</v>
      </c>
      <c r="G11" s="6">
        <v>62430</v>
      </c>
      <c r="H11" s="7"/>
      <c r="I11" s="6">
        <v>47820</v>
      </c>
      <c r="J11" s="7"/>
      <c r="K11" s="24">
        <v>9.7000000000000003E-2</v>
      </c>
      <c r="L11" s="24"/>
    </row>
    <row r="12" spans="2:12">
      <c r="B12" s="5" t="s">
        <v>10</v>
      </c>
      <c r="C12" s="6">
        <v>11810</v>
      </c>
      <c r="D12" s="6">
        <v>86190</v>
      </c>
      <c r="E12" s="6">
        <v>7800</v>
      </c>
      <c r="F12" s="6">
        <v>23240</v>
      </c>
      <c r="G12" s="6">
        <v>129040</v>
      </c>
      <c r="H12" s="7"/>
      <c r="I12" s="6">
        <v>98000</v>
      </c>
      <c r="J12" s="7"/>
      <c r="K12" s="24">
        <v>0.12</v>
      </c>
      <c r="L12" s="24"/>
    </row>
    <row r="13" spans="2:12">
      <c r="B13" s="5" t="s">
        <v>11</v>
      </c>
      <c r="C13" s="6">
        <v>15690</v>
      </c>
      <c r="D13" s="6">
        <v>87430</v>
      </c>
      <c r="E13" s="6">
        <v>7200</v>
      </c>
      <c r="F13" s="6">
        <v>18580</v>
      </c>
      <c r="G13" s="6">
        <v>128890</v>
      </c>
      <c r="H13" s="7"/>
      <c r="I13" s="6">
        <v>103110</v>
      </c>
      <c r="J13" s="7"/>
      <c r="K13" s="24">
        <v>0.152</v>
      </c>
      <c r="L13" s="24"/>
    </row>
    <row r="14" spans="2:12">
      <c r="B14" s="5"/>
      <c r="C14" s="6"/>
      <c r="D14" s="6"/>
      <c r="E14" s="6"/>
      <c r="F14" s="6"/>
      <c r="G14" s="6"/>
      <c r="H14" s="7"/>
      <c r="I14" s="6"/>
      <c r="J14" s="7"/>
      <c r="K14" s="24"/>
      <c r="L14" s="24"/>
    </row>
    <row r="15" spans="2:12">
      <c r="B15" s="5" t="s">
        <v>12</v>
      </c>
      <c r="C15" s="6">
        <v>15540</v>
      </c>
      <c r="D15" s="6">
        <v>88540</v>
      </c>
      <c r="E15" s="6">
        <v>9580</v>
      </c>
      <c r="F15" s="6">
        <v>27000</v>
      </c>
      <c r="G15" s="6">
        <v>140660</v>
      </c>
      <c r="H15" s="7"/>
      <c r="I15" s="6">
        <v>104080</v>
      </c>
      <c r="J15" s="7"/>
      <c r="K15" s="25">
        <v>0.14899999999999999</v>
      </c>
      <c r="L15" s="25"/>
    </row>
    <row r="16" spans="2:12">
      <c r="B16" s="5"/>
      <c r="C16" s="6"/>
      <c r="D16" s="6"/>
      <c r="E16" s="6"/>
      <c r="F16" s="6"/>
      <c r="G16" s="6"/>
      <c r="H16" s="7"/>
      <c r="I16" s="6"/>
      <c r="J16" s="7"/>
      <c r="K16" s="25"/>
      <c r="L16" s="25"/>
    </row>
    <row r="17" spans="2:12" ht="13">
      <c r="B17" s="3" t="s">
        <v>13</v>
      </c>
      <c r="C17" s="6">
        <v>2470</v>
      </c>
      <c r="D17" s="6">
        <v>10510</v>
      </c>
      <c r="E17" s="6">
        <v>710</v>
      </c>
      <c r="F17" s="6">
        <v>2880</v>
      </c>
      <c r="G17" s="6">
        <v>16570</v>
      </c>
      <c r="H17" s="8"/>
      <c r="I17" s="6">
        <v>12980</v>
      </c>
      <c r="J17" s="8"/>
      <c r="K17" s="26">
        <v>0.19</v>
      </c>
      <c r="L17" s="26"/>
    </row>
    <row r="18" spans="2:12" ht="13">
      <c r="B18" s="3"/>
      <c r="C18" s="6"/>
      <c r="D18" s="6"/>
      <c r="E18" s="6"/>
      <c r="F18" s="6"/>
      <c r="G18" s="6"/>
      <c r="H18" s="8"/>
      <c r="I18" s="6"/>
      <c r="J18" s="8"/>
      <c r="K18" s="26"/>
      <c r="L18" s="26"/>
    </row>
    <row r="19" spans="2:12" ht="13">
      <c r="B19" s="3" t="s">
        <v>7</v>
      </c>
      <c r="C19" s="6">
        <v>50560</v>
      </c>
      <c r="D19" s="6">
        <v>320900</v>
      </c>
      <c r="E19" s="6">
        <v>28740</v>
      </c>
      <c r="F19" s="6">
        <v>84680</v>
      </c>
      <c r="G19" s="6">
        <v>484880</v>
      </c>
      <c r="H19" s="8"/>
      <c r="I19" s="6">
        <v>371460</v>
      </c>
      <c r="J19" s="8"/>
      <c r="K19" s="27">
        <v>0.13600000000000001</v>
      </c>
      <c r="L19" s="27"/>
    </row>
    <row r="20" spans="2:12" ht="13">
      <c r="B20" s="3"/>
      <c r="C20" s="6"/>
      <c r="D20" s="6"/>
      <c r="E20" s="6"/>
      <c r="F20" s="6"/>
      <c r="G20" s="6"/>
      <c r="H20" s="8"/>
      <c r="I20" s="6"/>
      <c r="J20" s="8"/>
      <c r="K20" s="27"/>
      <c r="L20" s="27"/>
    </row>
    <row r="21" spans="2:12" ht="13">
      <c r="B21" s="9"/>
      <c r="C21" s="9"/>
      <c r="D21" s="9"/>
      <c r="E21" s="9"/>
      <c r="F21" s="9"/>
      <c r="G21" s="9"/>
      <c r="H21" s="9"/>
      <c r="I21" s="9"/>
      <c r="J21" s="9"/>
      <c r="K21" s="13" t="s">
        <v>17</v>
      </c>
    </row>
    <row r="22" spans="2:12" ht="12.5" customHeight="1">
      <c r="B22" s="2848" t="s">
        <v>18</v>
      </c>
      <c r="C22" s="2846"/>
      <c r="D22" s="2846"/>
      <c r="E22" s="2846"/>
      <c r="F22" s="2846"/>
      <c r="G22" s="2846"/>
      <c r="H22" s="2846"/>
      <c r="I22" s="2846"/>
    </row>
    <row r="23" spans="2:12" ht="24" customHeight="1">
      <c r="B23" s="2848" t="s">
        <v>19</v>
      </c>
      <c r="C23" s="2846"/>
      <c r="D23" s="2846"/>
      <c r="E23" s="2846"/>
      <c r="F23" s="2846"/>
      <c r="G23" s="2846"/>
      <c r="H23" s="2846"/>
      <c r="I23" s="2846"/>
    </row>
    <row r="24" spans="2:12" ht="12.5" customHeight="1">
      <c r="B24" s="2848" t="s">
        <v>20</v>
      </c>
      <c r="C24" s="2846"/>
      <c r="D24" s="2846"/>
      <c r="E24" s="2846"/>
      <c r="F24" s="2846"/>
      <c r="G24" s="2846"/>
      <c r="H24" s="2846"/>
      <c r="I24" s="2846"/>
    </row>
    <row r="25" spans="2:12" ht="12.5" customHeight="1">
      <c r="B25" s="2848" t="s">
        <v>555</v>
      </c>
      <c r="C25" s="2846"/>
      <c r="D25" s="2846"/>
      <c r="E25" s="2846"/>
      <c r="F25" s="2846"/>
      <c r="G25" s="2846"/>
      <c r="H25" s="2846"/>
      <c r="I25" s="2846"/>
    </row>
    <row r="26" spans="2:12" ht="12.5" customHeight="1">
      <c r="B26" s="2848" t="s">
        <v>556</v>
      </c>
      <c r="C26" s="2846"/>
      <c r="D26" s="2846"/>
      <c r="E26" s="2846"/>
      <c r="F26" s="2846"/>
      <c r="G26" s="2846"/>
      <c r="H26" s="2846"/>
      <c r="I26" s="2846"/>
    </row>
  </sheetData>
  <mergeCells count="5">
    <mergeCell ref="B22:I22"/>
    <mergeCell ref="B23:I23"/>
    <mergeCell ref="B24:I24"/>
    <mergeCell ref="B25:I25"/>
    <mergeCell ref="B26:I26"/>
  </mergeCells>
  <pageMargins left="0.7" right="0.7" top="0.75" bottom="0.75" header="0.3" footer="0.3"/>
  <pageSetup paperSize="9" scale="87" orientation="landscape"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2"/>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70.7265625" customWidth="1"/>
    <col min="3" max="7" width="13.7265625" customWidth="1"/>
    <col min="8" max="8" width="2.7265625" customWidth="1"/>
    <col min="9" max="9" width="13.7265625" customWidth="1"/>
    <col min="10" max="10" width="2.7265625" customWidth="1"/>
    <col min="11" max="12" width="13.7265625" customWidth="1"/>
  </cols>
  <sheetData>
    <row r="1" spans="2:12">
      <c r="B1" s="2" t="str">
        <f>HYPERLINK("#'Contents'!A1", "Back to contents")</f>
        <v>Back to contents</v>
      </c>
    </row>
    <row r="2" spans="2:12" ht="22.5">
      <c r="B2" s="11" t="s">
        <v>738</v>
      </c>
    </row>
    <row r="3" spans="2:12" ht="13">
      <c r="B3" s="12" t="s">
        <v>7</v>
      </c>
    </row>
    <row r="4" spans="2:12" ht="13">
      <c r="B4" s="10"/>
      <c r="C4" s="10"/>
      <c r="D4" s="10"/>
      <c r="E4" s="10"/>
      <c r="F4" s="10"/>
      <c r="G4" s="10"/>
      <c r="H4" s="10"/>
      <c r="I4" s="10"/>
      <c r="J4" s="10"/>
      <c r="K4" s="14" t="s">
        <v>15</v>
      </c>
    </row>
    <row r="5" spans="2:12" ht="90" customHeight="1">
      <c r="B5" s="16" t="s">
        <v>50</v>
      </c>
      <c r="C5" s="22" t="s">
        <v>557</v>
      </c>
      <c r="D5" s="22" t="s">
        <v>558</v>
      </c>
      <c r="E5" s="22" t="s">
        <v>739</v>
      </c>
      <c r="F5" s="22" t="s">
        <v>740</v>
      </c>
      <c r="G5" s="22" t="s">
        <v>7</v>
      </c>
      <c r="H5" s="15"/>
      <c r="I5" s="22" t="s">
        <v>31</v>
      </c>
      <c r="J5" s="15"/>
      <c r="K5" s="22" t="s">
        <v>741</v>
      </c>
      <c r="L5" s="15"/>
    </row>
    <row r="7" spans="2:12" ht="13">
      <c r="B7" s="12" t="s">
        <v>16</v>
      </c>
    </row>
    <row r="9" spans="2:12" ht="13">
      <c r="B9" s="3" t="s">
        <v>81</v>
      </c>
      <c r="C9" s="6"/>
      <c r="D9" s="6"/>
      <c r="E9" s="6"/>
      <c r="F9" s="6"/>
      <c r="G9" s="6"/>
      <c r="H9" s="6"/>
      <c r="I9" s="6"/>
      <c r="J9" s="6"/>
      <c r="K9" s="2543"/>
      <c r="L9" s="2543"/>
    </row>
    <row r="10" spans="2:12">
      <c r="B10" s="5" t="s">
        <v>82</v>
      </c>
      <c r="C10" s="6" t="s">
        <v>40</v>
      </c>
      <c r="D10" s="6">
        <v>20</v>
      </c>
      <c r="E10" s="6" t="s">
        <v>40</v>
      </c>
      <c r="F10" s="6">
        <v>30</v>
      </c>
      <c r="G10" s="6">
        <v>50</v>
      </c>
      <c r="H10" s="6"/>
      <c r="I10" s="6">
        <v>20</v>
      </c>
      <c r="J10" s="6"/>
      <c r="K10" s="2543" t="s">
        <v>443</v>
      </c>
      <c r="L10" s="2543"/>
    </row>
    <row r="11" spans="2:12">
      <c r="B11" s="5" t="s">
        <v>83</v>
      </c>
      <c r="C11" s="6">
        <v>720</v>
      </c>
      <c r="D11" s="6">
        <v>4550</v>
      </c>
      <c r="E11" s="6">
        <v>10</v>
      </c>
      <c r="F11" s="6">
        <v>1470</v>
      </c>
      <c r="G11" s="6">
        <v>6750</v>
      </c>
      <c r="H11" s="6"/>
      <c r="I11" s="6">
        <v>5270</v>
      </c>
      <c r="J11" s="6"/>
      <c r="K11" s="2543">
        <v>0.13700000000000001</v>
      </c>
      <c r="L11" s="2543"/>
    </row>
    <row r="12" spans="2:12">
      <c r="B12" s="5" t="s">
        <v>84</v>
      </c>
      <c r="C12" s="6" t="s">
        <v>40</v>
      </c>
      <c r="D12" s="6">
        <v>10</v>
      </c>
      <c r="E12" s="6">
        <v>0</v>
      </c>
      <c r="F12" s="6">
        <v>10</v>
      </c>
      <c r="G12" s="6">
        <v>30</v>
      </c>
      <c r="H12" s="6"/>
      <c r="I12" s="6">
        <v>10</v>
      </c>
      <c r="J12" s="6"/>
      <c r="K12" s="2543" t="s">
        <v>40</v>
      </c>
      <c r="L12" s="2543"/>
    </row>
    <row r="13" spans="2:12">
      <c r="B13" s="5" t="s">
        <v>85</v>
      </c>
      <c r="C13" s="6">
        <v>190</v>
      </c>
      <c r="D13" s="6">
        <v>1860</v>
      </c>
      <c r="E13" s="6">
        <v>120</v>
      </c>
      <c r="F13" s="6">
        <v>370</v>
      </c>
      <c r="G13" s="6">
        <v>2530</v>
      </c>
      <c r="H13" s="6"/>
      <c r="I13" s="6">
        <v>2040</v>
      </c>
      <c r="J13" s="6"/>
      <c r="K13" s="2543">
        <v>9.0999999999999998E-2</v>
      </c>
      <c r="L13" s="2543"/>
    </row>
    <row r="14" spans="2:12">
      <c r="B14" s="5" t="s">
        <v>86</v>
      </c>
      <c r="C14" s="6">
        <v>20</v>
      </c>
      <c r="D14" s="6">
        <v>320</v>
      </c>
      <c r="E14" s="6">
        <v>20</v>
      </c>
      <c r="F14" s="6">
        <v>130</v>
      </c>
      <c r="G14" s="6">
        <v>490</v>
      </c>
      <c r="H14" s="6"/>
      <c r="I14" s="6">
        <v>350</v>
      </c>
      <c r="J14" s="6"/>
      <c r="K14" s="2543">
        <v>6.4000000000000001E-2</v>
      </c>
      <c r="L14" s="2543"/>
    </row>
    <row r="15" spans="2:12">
      <c r="B15" s="5"/>
    </row>
    <row r="16" spans="2:12" ht="13">
      <c r="B16" s="3" t="s">
        <v>87</v>
      </c>
      <c r="C16" s="6"/>
      <c r="D16" s="6"/>
      <c r="E16" s="6"/>
      <c r="F16" s="6"/>
      <c r="G16" s="6"/>
      <c r="H16" s="6"/>
      <c r="I16" s="6"/>
      <c r="J16" s="6"/>
      <c r="K16" s="2544"/>
      <c r="L16" s="2544"/>
    </row>
    <row r="17" spans="2:12">
      <c r="B17" s="5" t="s">
        <v>88</v>
      </c>
      <c r="C17" s="6">
        <v>470</v>
      </c>
      <c r="D17" s="6">
        <v>3690</v>
      </c>
      <c r="E17" s="6">
        <v>280</v>
      </c>
      <c r="F17" s="6">
        <v>890</v>
      </c>
      <c r="G17" s="6">
        <v>5330</v>
      </c>
      <c r="H17" s="6"/>
      <c r="I17" s="6">
        <v>4160</v>
      </c>
      <c r="J17" s="6"/>
      <c r="K17" s="2544">
        <v>0.113</v>
      </c>
      <c r="L17" s="2544"/>
    </row>
    <row r="18" spans="2:12">
      <c r="B18" s="5" t="s">
        <v>89</v>
      </c>
      <c r="C18" s="6">
        <v>110</v>
      </c>
      <c r="D18" s="6">
        <v>220</v>
      </c>
      <c r="E18" s="6">
        <v>20</v>
      </c>
      <c r="F18" s="6">
        <v>710</v>
      </c>
      <c r="G18" s="6">
        <v>1060</v>
      </c>
      <c r="H18" s="6"/>
      <c r="I18" s="6">
        <v>330</v>
      </c>
      <c r="J18" s="6"/>
      <c r="K18" s="2544" t="s">
        <v>443</v>
      </c>
      <c r="L18" s="2544"/>
    </row>
    <row r="19" spans="2:12">
      <c r="B19" s="5" t="s">
        <v>90</v>
      </c>
      <c r="C19" s="6">
        <v>70</v>
      </c>
      <c r="D19" s="6">
        <v>670</v>
      </c>
      <c r="E19" s="6">
        <v>70</v>
      </c>
      <c r="F19" s="6">
        <v>290</v>
      </c>
      <c r="G19" s="6">
        <v>1100</v>
      </c>
      <c r="H19" s="6"/>
      <c r="I19" s="6">
        <v>740</v>
      </c>
      <c r="J19" s="6"/>
      <c r="K19" s="2544">
        <v>9.2999999999999999E-2</v>
      </c>
      <c r="L19" s="2544"/>
    </row>
    <row r="20" spans="2:12">
      <c r="B20" s="5" t="s">
        <v>91</v>
      </c>
      <c r="C20" s="6">
        <v>180</v>
      </c>
      <c r="D20" s="6">
        <v>1080</v>
      </c>
      <c r="E20" s="6">
        <v>30</v>
      </c>
      <c r="F20" s="6">
        <v>520</v>
      </c>
      <c r="G20" s="6">
        <v>1810</v>
      </c>
      <c r="H20" s="6"/>
      <c r="I20" s="6">
        <v>1260</v>
      </c>
      <c r="J20" s="6"/>
      <c r="K20" s="2544">
        <v>0.14499999999999999</v>
      </c>
      <c r="L20" s="2544"/>
    </row>
    <row r="21" spans="2:12">
      <c r="B21" s="5" t="s">
        <v>92</v>
      </c>
      <c r="C21" s="6">
        <v>100</v>
      </c>
      <c r="D21" s="6">
        <v>2000</v>
      </c>
      <c r="E21" s="6">
        <v>0</v>
      </c>
      <c r="F21" s="6">
        <v>0</v>
      </c>
      <c r="G21" s="6">
        <v>2100</v>
      </c>
      <c r="H21" s="6"/>
      <c r="I21" s="6">
        <v>2100</v>
      </c>
      <c r="J21" s="6"/>
      <c r="K21" s="2544">
        <v>4.9000000000000002E-2</v>
      </c>
      <c r="L21" s="2544"/>
    </row>
    <row r="22" spans="2:12">
      <c r="B22" s="5" t="s">
        <v>93</v>
      </c>
      <c r="C22" s="6">
        <v>80</v>
      </c>
      <c r="D22" s="6">
        <v>1040</v>
      </c>
      <c r="E22" s="6">
        <v>0</v>
      </c>
      <c r="F22" s="6">
        <v>400</v>
      </c>
      <c r="G22" s="6">
        <v>1520</v>
      </c>
      <c r="H22" s="6"/>
      <c r="I22" s="6">
        <v>1120</v>
      </c>
      <c r="J22" s="6"/>
      <c r="K22" s="2544">
        <v>7.0000000000000007E-2</v>
      </c>
      <c r="L22" s="2544"/>
    </row>
    <row r="23" spans="2:12">
      <c r="B23" s="5" t="s">
        <v>94</v>
      </c>
      <c r="C23" s="6">
        <v>20</v>
      </c>
      <c r="D23" s="6">
        <v>130</v>
      </c>
      <c r="E23" s="6">
        <v>10</v>
      </c>
      <c r="F23" s="6">
        <v>100</v>
      </c>
      <c r="G23" s="6">
        <v>260</v>
      </c>
      <c r="H23" s="6"/>
      <c r="I23" s="6">
        <v>140</v>
      </c>
      <c r="J23" s="6"/>
      <c r="K23" s="2544">
        <v>0.125</v>
      </c>
      <c r="L23" s="2544"/>
    </row>
    <row r="24" spans="2:12">
      <c r="B24" s="5"/>
    </row>
    <row r="25" spans="2:12" ht="13">
      <c r="B25" s="3" t="s">
        <v>95</v>
      </c>
      <c r="C25" s="6"/>
      <c r="D25" s="6"/>
      <c r="E25" s="6"/>
      <c r="F25" s="6"/>
      <c r="G25" s="6"/>
      <c r="H25" s="6"/>
      <c r="I25" s="6"/>
      <c r="J25" s="6"/>
      <c r="K25" s="2545"/>
      <c r="L25" s="2545"/>
    </row>
    <row r="26" spans="2:12" ht="14.5">
      <c r="B26" s="2806" t="s">
        <v>676</v>
      </c>
      <c r="C26" s="6">
        <v>710</v>
      </c>
      <c r="D26" s="6">
        <v>4500</v>
      </c>
      <c r="E26" s="6">
        <v>290</v>
      </c>
      <c r="F26" s="6">
        <v>3970</v>
      </c>
      <c r="G26" s="6">
        <v>9460</v>
      </c>
      <c r="H26" s="6"/>
      <c r="I26" s="6">
        <v>5210</v>
      </c>
      <c r="J26" s="6"/>
      <c r="K26" s="2545">
        <v>0.13600000000000001</v>
      </c>
      <c r="L26" s="2545"/>
    </row>
    <row r="27" spans="2:12">
      <c r="B27" s="5"/>
    </row>
    <row r="28" spans="2:12" ht="13">
      <c r="B28" s="3" t="s">
        <v>96</v>
      </c>
      <c r="C28" s="6"/>
      <c r="D28" s="6"/>
      <c r="E28" s="6"/>
      <c r="F28" s="6"/>
      <c r="G28" s="6"/>
      <c r="H28" s="6"/>
      <c r="I28" s="6"/>
      <c r="J28" s="6"/>
      <c r="K28" s="2546"/>
      <c r="L28" s="2546"/>
    </row>
    <row r="29" spans="2:12">
      <c r="B29" s="5" t="s">
        <v>97</v>
      </c>
      <c r="C29" s="6">
        <v>40</v>
      </c>
      <c r="D29" s="6">
        <v>210</v>
      </c>
      <c r="E29" s="6">
        <v>20</v>
      </c>
      <c r="F29" s="6">
        <v>520</v>
      </c>
      <c r="G29" s="6">
        <v>790</v>
      </c>
      <c r="H29" s="6"/>
      <c r="I29" s="6">
        <v>250</v>
      </c>
      <c r="J29" s="6"/>
      <c r="K29" s="2546" t="s">
        <v>443</v>
      </c>
      <c r="L29" s="2546"/>
    </row>
    <row r="30" spans="2:12">
      <c r="B30" s="5" t="s">
        <v>98</v>
      </c>
      <c r="C30" s="6">
        <v>20</v>
      </c>
      <c r="D30" s="6">
        <v>160</v>
      </c>
      <c r="E30" s="6">
        <v>20</v>
      </c>
      <c r="F30" s="6">
        <v>10</v>
      </c>
      <c r="G30" s="6">
        <v>210</v>
      </c>
      <c r="H30" s="6"/>
      <c r="I30" s="6">
        <v>180</v>
      </c>
      <c r="J30" s="6"/>
      <c r="K30" s="2546">
        <v>0.128</v>
      </c>
      <c r="L30" s="2546"/>
    </row>
    <row r="31" spans="2:12">
      <c r="B31" s="5"/>
    </row>
    <row r="32" spans="2:12" ht="13">
      <c r="B32" s="3" t="s">
        <v>99</v>
      </c>
      <c r="C32" s="6"/>
      <c r="D32" s="6"/>
      <c r="E32" s="6"/>
      <c r="F32" s="6"/>
      <c r="G32" s="6"/>
      <c r="H32" s="6"/>
      <c r="I32" s="6"/>
      <c r="J32" s="6"/>
      <c r="K32" s="2547"/>
      <c r="L32" s="2547"/>
    </row>
    <row r="33" spans="2:12">
      <c r="B33" s="5" t="s">
        <v>100</v>
      </c>
      <c r="C33" s="6">
        <v>20</v>
      </c>
      <c r="D33" s="6">
        <v>150</v>
      </c>
      <c r="E33" s="6">
        <v>0</v>
      </c>
      <c r="F33" s="6">
        <v>50</v>
      </c>
      <c r="G33" s="6">
        <v>210</v>
      </c>
      <c r="H33" s="6"/>
      <c r="I33" s="6">
        <v>160</v>
      </c>
      <c r="J33" s="6"/>
      <c r="K33" s="2547">
        <v>9.2999999999999999E-2</v>
      </c>
      <c r="L33" s="2547"/>
    </row>
    <row r="34" spans="2:12">
      <c r="B34" s="5" t="s">
        <v>101</v>
      </c>
      <c r="C34" s="6">
        <v>10</v>
      </c>
      <c r="D34" s="6">
        <v>180</v>
      </c>
      <c r="E34" s="6" t="s">
        <v>40</v>
      </c>
      <c r="F34" s="6">
        <v>0</v>
      </c>
      <c r="G34" s="6">
        <v>200</v>
      </c>
      <c r="H34" s="6"/>
      <c r="I34" s="6">
        <v>200</v>
      </c>
      <c r="J34" s="6"/>
      <c r="K34" s="2547">
        <v>6.2E-2</v>
      </c>
      <c r="L34" s="2547"/>
    </row>
    <row r="35" spans="2:12">
      <c r="B35" s="5"/>
    </row>
    <row r="36" spans="2:12" ht="13">
      <c r="B36" s="3" t="s">
        <v>102</v>
      </c>
      <c r="C36" s="6"/>
      <c r="D36" s="6"/>
      <c r="E36" s="6"/>
      <c r="F36" s="6"/>
      <c r="G36" s="6"/>
      <c r="H36" s="6"/>
      <c r="I36" s="6"/>
      <c r="J36" s="6"/>
      <c r="K36" s="2548"/>
      <c r="L36" s="2548"/>
    </row>
    <row r="37" spans="2:12">
      <c r="B37" s="5" t="s">
        <v>102</v>
      </c>
      <c r="C37" s="6">
        <v>30</v>
      </c>
      <c r="D37" s="6">
        <v>220</v>
      </c>
      <c r="E37" s="6">
        <v>0</v>
      </c>
      <c r="F37" s="6">
        <v>200</v>
      </c>
      <c r="G37" s="6">
        <v>440</v>
      </c>
      <c r="H37" s="6"/>
      <c r="I37" s="6">
        <v>240</v>
      </c>
      <c r="J37" s="6"/>
      <c r="K37" s="2548">
        <v>0.108</v>
      </c>
      <c r="L37" s="2548"/>
    </row>
    <row r="38" spans="2:12">
      <c r="B38" s="5"/>
    </row>
    <row r="39" spans="2:12" ht="13">
      <c r="B39" s="3" t="s">
        <v>103</v>
      </c>
      <c r="C39" s="6"/>
      <c r="D39" s="6"/>
      <c r="E39" s="6"/>
      <c r="F39" s="6"/>
      <c r="G39" s="6"/>
      <c r="H39" s="6"/>
      <c r="I39" s="6"/>
      <c r="J39" s="6"/>
      <c r="K39" s="2549"/>
      <c r="L39" s="2549"/>
    </row>
    <row r="40" spans="2:12">
      <c r="B40" s="5" t="s">
        <v>104</v>
      </c>
      <c r="C40" s="6">
        <v>280</v>
      </c>
      <c r="D40" s="6">
        <v>1870</v>
      </c>
      <c r="E40" s="6">
        <v>130</v>
      </c>
      <c r="F40" s="6">
        <v>230</v>
      </c>
      <c r="G40" s="6">
        <v>2500</v>
      </c>
      <c r="H40" s="6"/>
      <c r="I40" s="6">
        <v>2140</v>
      </c>
      <c r="J40" s="6"/>
      <c r="K40" s="2549">
        <v>0.129</v>
      </c>
      <c r="L40" s="2549"/>
    </row>
    <row r="41" spans="2:12">
      <c r="B41" s="5" t="s">
        <v>105</v>
      </c>
      <c r="C41" s="6">
        <v>60</v>
      </c>
      <c r="D41" s="6">
        <v>610</v>
      </c>
      <c r="E41" s="6">
        <v>30</v>
      </c>
      <c r="F41" s="6">
        <v>160</v>
      </c>
      <c r="G41" s="6">
        <v>860</v>
      </c>
      <c r="H41" s="6"/>
      <c r="I41" s="6">
        <v>670</v>
      </c>
      <c r="J41" s="6"/>
      <c r="K41" s="2549">
        <v>8.6999999999999994E-2</v>
      </c>
      <c r="L41" s="2549"/>
    </row>
    <row r="42" spans="2:12">
      <c r="B42" s="5" t="s">
        <v>106</v>
      </c>
      <c r="C42" s="6" t="s">
        <v>40</v>
      </c>
      <c r="D42" s="6">
        <v>40</v>
      </c>
      <c r="E42" s="6">
        <v>0</v>
      </c>
      <c r="F42" s="6">
        <v>0</v>
      </c>
      <c r="G42" s="6">
        <v>40</v>
      </c>
      <c r="H42" s="6"/>
      <c r="I42" s="6">
        <v>40</v>
      </c>
      <c r="J42" s="6"/>
      <c r="K42" s="2549" t="s">
        <v>40</v>
      </c>
      <c r="L42" s="2549"/>
    </row>
    <row r="43" spans="2:12">
      <c r="B43" s="5"/>
    </row>
    <row r="44" spans="2:12" ht="13">
      <c r="B44" s="3" t="s">
        <v>107</v>
      </c>
      <c r="C44" s="6"/>
      <c r="D44" s="6"/>
      <c r="E44" s="6"/>
      <c r="F44" s="6"/>
      <c r="G44" s="6"/>
      <c r="H44" s="6"/>
      <c r="I44" s="6"/>
      <c r="J44" s="6"/>
      <c r="K44" s="2550"/>
      <c r="L44" s="2550"/>
    </row>
    <row r="45" spans="2:12">
      <c r="B45" s="5" t="s">
        <v>107</v>
      </c>
      <c r="C45" s="6">
        <v>40</v>
      </c>
      <c r="D45" s="6">
        <v>710</v>
      </c>
      <c r="E45" s="6">
        <v>20</v>
      </c>
      <c r="F45" s="6">
        <v>80</v>
      </c>
      <c r="G45" s="6">
        <v>840</v>
      </c>
      <c r="H45" s="6"/>
      <c r="I45" s="6">
        <v>750</v>
      </c>
      <c r="J45" s="6"/>
      <c r="K45" s="2550">
        <v>5.2999999999999999E-2</v>
      </c>
      <c r="L45" s="2550"/>
    </row>
    <row r="46" spans="2:12">
      <c r="B46" s="5"/>
    </row>
    <row r="47" spans="2:12" ht="13">
      <c r="B47" s="3" t="s">
        <v>108</v>
      </c>
      <c r="C47" s="6"/>
      <c r="D47" s="6"/>
      <c r="E47" s="6"/>
      <c r="F47" s="6"/>
      <c r="G47" s="6"/>
      <c r="H47" s="6"/>
      <c r="I47" s="6"/>
      <c r="J47" s="6"/>
      <c r="K47" s="2551"/>
      <c r="L47" s="2551"/>
    </row>
    <row r="48" spans="2:12">
      <c r="B48" s="5" t="s">
        <v>109</v>
      </c>
      <c r="C48" s="6">
        <v>120</v>
      </c>
      <c r="D48" s="6">
        <v>1330</v>
      </c>
      <c r="E48" s="6">
        <v>70</v>
      </c>
      <c r="F48" s="6">
        <v>260</v>
      </c>
      <c r="G48" s="6">
        <v>1780</v>
      </c>
      <c r="H48" s="6"/>
      <c r="I48" s="6">
        <v>1440</v>
      </c>
      <c r="J48" s="6"/>
      <c r="K48" s="2551">
        <v>0.08</v>
      </c>
      <c r="L48" s="2551"/>
    </row>
    <row r="49" spans="2:12">
      <c r="B49" s="5"/>
    </row>
    <row r="50" spans="2:12" ht="13">
      <c r="B50" s="3" t="s">
        <v>110</v>
      </c>
      <c r="C50" s="6"/>
      <c r="D50" s="6"/>
      <c r="E50" s="6"/>
      <c r="F50" s="6"/>
      <c r="G50" s="6"/>
      <c r="H50" s="6"/>
      <c r="I50" s="6"/>
      <c r="J50" s="6"/>
      <c r="K50" s="2552"/>
      <c r="L50" s="2552"/>
    </row>
    <row r="51" spans="2:12">
      <c r="B51" s="5" t="s">
        <v>111</v>
      </c>
      <c r="C51" s="6">
        <v>3460</v>
      </c>
      <c r="D51" s="6">
        <v>25530</v>
      </c>
      <c r="E51" s="6">
        <v>2720</v>
      </c>
      <c r="F51" s="6">
        <v>6000</v>
      </c>
      <c r="G51" s="6">
        <v>37700</v>
      </c>
      <c r="H51" s="6"/>
      <c r="I51" s="6">
        <v>28980</v>
      </c>
      <c r="J51" s="6"/>
      <c r="K51" s="2552">
        <v>0.11899999999999999</v>
      </c>
      <c r="L51" s="2552"/>
    </row>
    <row r="52" spans="2:12">
      <c r="B52" s="5" t="s">
        <v>112</v>
      </c>
      <c r="C52" s="6">
        <v>460</v>
      </c>
      <c r="D52" s="6">
        <v>2770</v>
      </c>
      <c r="E52" s="6">
        <v>410</v>
      </c>
      <c r="F52" s="6">
        <v>740</v>
      </c>
      <c r="G52" s="6">
        <v>4380</v>
      </c>
      <c r="H52" s="6"/>
      <c r="I52" s="6">
        <v>3240</v>
      </c>
      <c r="J52" s="6"/>
      <c r="K52" s="2552">
        <v>0.14299999999999999</v>
      </c>
      <c r="L52" s="2552"/>
    </row>
    <row r="53" spans="2:12">
      <c r="B53" s="5" t="s">
        <v>786</v>
      </c>
      <c r="C53" s="6">
        <v>30</v>
      </c>
      <c r="D53" s="6">
        <v>210</v>
      </c>
      <c r="E53" s="6">
        <v>190</v>
      </c>
      <c r="F53" s="6">
        <v>10</v>
      </c>
      <c r="G53" s="6">
        <v>440</v>
      </c>
      <c r="H53" s="6"/>
      <c r="I53" s="6">
        <v>240</v>
      </c>
      <c r="J53" s="6"/>
      <c r="K53" s="2552">
        <v>0.123</v>
      </c>
      <c r="L53" s="2552"/>
    </row>
    <row r="54" spans="2:12">
      <c r="B54" s="5" t="s">
        <v>113</v>
      </c>
      <c r="C54" s="6">
        <v>1090</v>
      </c>
      <c r="D54" s="6">
        <v>7840</v>
      </c>
      <c r="E54" s="6">
        <v>690</v>
      </c>
      <c r="F54" s="6">
        <v>1080</v>
      </c>
      <c r="G54" s="6">
        <v>10700</v>
      </c>
      <c r="H54" s="6"/>
      <c r="I54" s="6">
        <v>8930</v>
      </c>
      <c r="J54" s="6"/>
      <c r="K54" s="2552">
        <v>0.122</v>
      </c>
      <c r="L54" s="2552"/>
    </row>
    <row r="55" spans="2:12">
      <c r="B55" s="5" t="s">
        <v>114</v>
      </c>
      <c r="C55" s="6">
        <v>0</v>
      </c>
      <c r="D55" s="6">
        <v>0</v>
      </c>
      <c r="E55" s="6">
        <v>0</v>
      </c>
      <c r="F55" s="6">
        <v>1830</v>
      </c>
      <c r="G55" s="6">
        <v>1830</v>
      </c>
      <c r="H55" s="6"/>
      <c r="I55" s="6">
        <v>0</v>
      </c>
      <c r="J55" s="6"/>
      <c r="K55" s="2552" t="s">
        <v>443</v>
      </c>
      <c r="L55" s="2552"/>
    </row>
    <row r="56" spans="2:12">
      <c r="B56" s="5" t="s">
        <v>115</v>
      </c>
      <c r="C56" s="6">
        <v>170</v>
      </c>
      <c r="D56" s="6">
        <v>1290</v>
      </c>
      <c r="E56" s="6">
        <v>120</v>
      </c>
      <c r="F56" s="6">
        <v>210</v>
      </c>
      <c r="G56" s="6">
        <v>1790</v>
      </c>
      <c r="H56" s="6"/>
      <c r="I56" s="6">
        <v>1460</v>
      </c>
      <c r="J56" s="6"/>
      <c r="K56" s="2552">
        <v>0.11700000000000001</v>
      </c>
      <c r="L56" s="2552"/>
    </row>
    <row r="57" spans="2:12">
      <c r="B57" s="5" t="s">
        <v>116</v>
      </c>
      <c r="C57" s="6">
        <v>70</v>
      </c>
      <c r="D57" s="6">
        <v>500</v>
      </c>
      <c r="E57" s="6">
        <v>60</v>
      </c>
      <c r="F57" s="6">
        <v>210</v>
      </c>
      <c r="G57" s="6">
        <v>840</v>
      </c>
      <c r="H57" s="6"/>
      <c r="I57" s="6">
        <v>570</v>
      </c>
      <c r="J57" s="6"/>
      <c r="K57" s="2552">
        <v>0.11600000000000001</v>
      </c>
      <c r="L57" s="2552"/>
    </row>
    <row r="58" spans="2:12">
      <c r="B58" s="5"/>
    </row>
    <row r="59" spans="2:12" ht="13">
      <c r="B59" s="3" t="s">
        <v>62</v>
      </c>
      <c r="C59" s="6"/>
      <c r="D59" s="6"/>
      <c r="E59" s="6"/>
      <c r="F59" s="6"/>
      <c r="G59" s="6"/>
      <c r="H59" s="6"/>
      <c r="I59" s="6"/>
      <c r="J59" s="6"/>
      <c r="K59" s="2553"/>
      <c r="L59" s="2553"/>
    </row>
    <row r="60" spans="2:12">
      <c r="B60" s="5" t="s">
        <v>117</v>
      </c>
      <c r="C60" s="6">
        <v>200</v>
      </c>
      <c r="D60" s="6">
        <v>1410</v>
      </c>
      <c r="E60" s="6">
        <v>70</v>
      </c>
      <c r="F60" s="6">
        <v>1000</v>
      </c>
      <c r="G60" s="6">
        <v>2690</v>
      </c>
      <c r="H60" s="6"/>
      <c r="I60" s="6">
        <v>1620</v>
      </c>
      <c r="J60" s="6"/>
      <c r="K60" s="2553">
        <v>0.125</v>
      </c>
      <c r="L60" s="2553"/>
    </row>
    <row r="61" spans="2:12">
      <c r="B61" s="5"/>
    </row>
    <row r="62" spans="2:12" ht="13">
      <c r="B62" s="3" t="s">
        <v>118</v>
      </c>
      <c r="C62" s="6"/>
      <c r="D62" s="6"/>
      <c r="E62" s="6"/>
      <c r="F62" s="6"/>
      <c r="G62" s="6"/>
      <c r="H62" s="6"/>
      <c r="I62" s="6"/>
      <c r="J62" s="6"/>
      <c r="K62" s="2554"/>
      <c r="L62" s="2554"/>
    </row>
    <row r="63" spans="2:12">
      <c r="B63" s="5" t="s">
        <v>119</v>
      </c>
      <c r="C63" s="6">
        <v>520</v>
      </c>
      <c r="D63" s="6">
        <v>3860</v>
      </c>
      <c r="E63" s="6">
        <v>270</v>
      </c>
      <c r="F63" s="6">
        <v>1050</v>
      </c>
      <c r="G63" s="6">
        <v>5700</v>
      </c>
      <c r="H63" s="6"/>
      <c r="I63" s="6">
        <v>4380</v>
      </c>
      <c r="J63" s="6"/>
      <c r="K63" s="2554">
        <v>0.11899999999999999</v>
      </c>
      <c r="L63" s="2554"/>
    </row>
    <row r="64" spans="2:12">
      <c r="B64" s="5" t="s">
        <v>120</v>
      </c>
      <c r="C64" s="6">
        <v>160</v>
      </c>
      <c r="D64" s="6">
        <v>1390</v>
      </c>
      <c r="E64" s="6">
        <v>80</v>
      </c>
      <c r="F64" s="6">
        <v>190</v>
      </c>
      <c r="G64" s="6">
        <v>1820</v>
      </c>
      <c r="H64" s="6"/>
      <c r="I64" s="6">
        <v>1550</v>
      </c>
      <c r="J64" s="6"/>
      <c r="K64" s="2554">
        <v>0.105</v>
      </c>
      <c r="L64" s="2554"/>
    </row>
    <row r="65" spans="2:12">
      <c r="B65" s="5" t="s">
        <v>121</v>
      </c>
      <c r="C65" s="6">
        <v>20</v>
      </c>
      <c r="D65" s="6">
        <v>190</v>
      </c>
      <c r="E65" s="6">
        <v>10</v>
      </c>
      <c r="F65" s="6">
        <v>0</v>
      </c>
      <c r="G65" s="6">
        <v>210</v>
      </c>
      <c r="H65" s="6"/>
      <c r="I65" s="6">
        <v>200</v>
      </c>
      <c r="J65" s="6"/>
      <c r="K65" s="2554">
        <v>8.8999999999999996E-2</v>
      </c>
      <c r="L65" s="2554"/>
    </row>
    <row r="66" spans="2:12">
      <c r="B66" s="5" t="s">
        <v>122</v>
      </c>
      <c r="C66" s="6">
        <v>10</v>
      </c>
      <c r="D66" s="6">
        <v>100</v>
      </c>
      <c r="E66" s="6">
        <v>10</v>
      </c>
      <c r="F66" s="6">
        <v>10</v>
      </c>
      <c r="G66" s="6">
        <v>130</v>
      </c>
      <c r="H66" s="6"/>
      <c r="I66" s="6">
        <v>110</v>
      </c>
      <c r="J66" s="6"/>
      <c r="K66" s="2554">
        <v>7.4999999999999997E-2</v>
      </c>
      <c r="L66" s="2554"/>
    </row>
    <row r="67" spans="2:12">
      <c r="B67" s="5" t="s">
        <v>123</v>
      </c>
      <c r="C67" s="6">
        <v>10</v>
      </c>
      <c r="D67" s="6">
        <v>50</v>
      </c>
      <c r="E67" s="6" t="s">
        <v>40</v>
      </c>
      <c r="F67" s="6">
        <v>10</v>
      </c>
      <c r="G67" s="6">
        <v>70</v>
      </c>
      <c r="H67" s="6"/>
      <c r="I67" s="6">
        <v>60</v>
      </c>
      <c r="J67" s="6"/>
      <c r="K67" s="2554">
        <v>0.11899999999999999</v>
      </c>
      <c r="L67" s="2554"/>
    </row>
    <row r="68" spans="2:12">
      <c r="B68" s="5"/>
    </row>
    <row r="69" spans="2:12" ht="13">
      <c r="B69" s="3" t="s">
        <v>125</v>
      </c>
      <c r="C69" s="6"/>
      <c r="D69" s="6"/>
      <c r="E69" s="6"/>
      <c r="F69" s="6"/>
      <c r="G69" s="6"/>
      <c r="H69" s="6"/>
      <c r="I69" s="6"/>
      <c r="J69" s="6"/>
      <c r="K69" s="2556"/>
      <c r="L69" s="2556"/>
    </row>
    <row r="70" spans="2:12">
      <c r="B70" s="5" t="s">
        <v>126</v>
      </c>
      <c r="C70" s="6">
        <v>590</v>
      </c>
      <c r="D70" s="6">
        <v>3770</v>
      </c>
      <c r="E70" s="6">
        <v>220</v>
      </c>
      <c r="F70" s="6">
        <v>830</v>
      </c>
      <c r="G70" s="6">
        <v>5410</v>
      </c>
      <c r="H70" s="6"/>
      <c r="I70" s="6">
        <v>4360</v>
      </c>
      <c r="J70" s="6"/>
      <c r="K70" s="2556">
        <v>0.13500000000000001</v>
      </c>
      <c r="L70" s="2556"/>
    </row>
    <row r="71" spans="2:12">
      <c r="B71" s="5" t="s">
        <v>127</v>
      </c>
      <c r="C71" s="6">
        <v>350</v>
      </c>
      <c r="D71" s="6">
        <v>2000</v>
      </c>
      <c r="E71" s="6">
        <v>140</v>
      </c>
      <c r="F71" s="6">
        <v>190</v>
      </c>
      <c r="G71" s="6">
        <v>2680</v>
      </c>
      <c r="H71" s="6"/>
      <c r="I71" s="6">
        <v>2350</v>
      </c>
      <c r="J71" s="6"/>
      <c r="K71" s="2556">
        <v>0.15</v>
      </c>
      <c r="L71" s="2556"/>
    </row>
    <row r="72" spans="2:12">
      <c r="B72" s="5" t="s">
        <v>128</v>
      </c>
      <c r="C72" s="6">
        <v>30</v>
      </c>
      <c r="D72" s="6">
        <v>400</v>
      </c>
      <c r="E72" s="6">
        <v>10</v>
      </c>
      <c r="F72" s="6">
        <v>180</v>
      </c>
      <c r="G72" s="6">
        <v>610</v>
      </c>
      <c r="H72" s="6"/>
      <c r="I72" s="6">
        <v>430</v>
      </c>
      <c r="J72" s="6"/>
      <c r="K72" s="2556">
        <v>7.2999999999999995E-2</v>
      </c>
      <c r="L72" s="2556"/>
    </row>
    <row r="73" spans="2:12">
      <c r="B73" s="5" t="s">
        <v>129</v>
      </c>
      <c r="C73" s="6">
        <v>180</v>
      </c>
      <c r="D73" s="6">
        <v>1940</v>
      </c>
      <c r="E73" s="6">
        <v>40</v>
      </c>
      <c r="F73" s="6">
        <v>20</v>
      </c>
      <c r="G73" s="6">
        <v>2180</v>
      </c>
      <c r="H73" s="6"/>
      <c r="I73" s="6">
        <v>2110</v>
      </c>
      <c r="J73" s="6"/>
      <c r="K73" s="2556">
        <v>8.3000000000000004E-2</v>
      </c>
      <c r="L73" s="2556"/>
    </row>
    <row r="74" spans="2:12">
      <c r="B74" s="5" t="s">
        <v>130</v>
      </c>
      <c r="C74" s="6">
        <v>10</v>
      </c>
      <c r="D74" s="6">
        <v>140</v>
      </c>
      <c r="E74" s="6">
        <v>10</v>
      </c>
      <c r="F74" s="6">
        <v>10</v>
      </c>
      <c r="G74" s="6">
        <v>170</v>
      </c>
      <c r="H74" s="6"/>
      <c r="I74" s="6">
        <v>140</v>
      </c>
      <c r="J74" s="6"/>
      <c r="K74" s="2556">
        <v>4.2000000000000003E-2</v>
      </c>
      <c r="L74" s="2556"/>
    </row>
    <row r="75" spans="2:12">
      <c r="B75" s="5"/>
    </row>
    <row r="76" spans="2:12" ht="13">
      <c r="B76" s="3" t="s">
        <v>124</v>
      </c>
      <c r="C76" s="6"/>
      <c r="D76" s="6"/>
      <c r="E76" s="6"/>
      <c r="F76" s="6"/>
      <c r="G76" s="6"/>
      <c r="H76" s="6"/>
      <c r="I76" s="6"/>
      <c r="J76" s="6"/>
      <c r="K76" s="2555"/>
      <c r="L76" s="2555"/>
    </row>
    <row r="77" spans="2:12">
      <c r="B77" s="5" t="s">
        <v>124</v>
      </c>
      <c r="C77" s="6">
        <v>10</v>
      </c>
      <c r="D77" s="6">
        <v>100</v>
      </c>
      <c r="E77" s="6" t="s">
        <v>40</v>
      </c>
      <c r="F77" s="6" t="s">
        <v>40</v>
      </c>
      <c r="G77" s="6">
        <v>110</v>
      </c>
      <c r="H77" s="6"/>
      <c r="I77" s="6">
        <v>110</v>
      </c>
      <c r="J77" s="6"/>
      <c r="K77" s="2555">
        <v>0.10100000000000001</v>
      </c>
      <c r="L77" s="2555"/>
    </row>
    <row r="78" spans="2:12">
      <c r="B78" s="5"/>
    </row>
    <row r="79" spans="2:12" ht="13">
      <c r="B79" s="3" t="s">
        <v>133</v>
      </c>
      <c r="C79" s="6"/>
      <c r="D79" s="6"/>
      <c r="E79" s="6"/>
      <c r="F79" s="6"/>
      <c r="G79" s="6"/>
      <c r="H79" s="6"/>
      <c r="I79" s="6"/>
      <c r="J79" s="6"/>
      <c r="K79" s="2558"/>
      <c r="L79" s="2558"/>
    </row>
    <row r="80" spans="2:12">
      <c r="B80" s="5" t="s">
        <v>133</v>
      </c>
      <c r="C80" s="6">
        <v>70</v>
      </c>
      <c r="D80" s="6">
        <v>810</v>
      </c>
      <c r="E80" s="6">
        <v>430</v>
      </c>
      <c r="F80" s="6" t="s">
        <v>40</v>
      </c>
      <c r="G80" s="6">
        <v>1310</v>
      </c>
      <c r="H80" s="6"/>
      <c r="I80" s="6">
        <v>880</v>
      </c>
      <c r="J80" s="6"/>
      <c r="K80" s="2558">
        <v>8.1000000000000003E-2</v>
      </c>
      <c r="L80" s="2558"/>
    </row>
    <row r="81" spans="2:12">
      <c r="B81" s="5"/>
    </row>
    <row r="82" spans="2:12" ht="13">
      <c r="B82" s="3" t="s">
        <v>131</v>
      </c>
      <c r="C82" s="6"/>
      <c r="D82" s="6"/>
      <c r="E82" s="6"/>
      <c r="F82" s="6"/>
      <c r="G82" s="6"/>
      <c r="H82" s="6"/>
      <c r="I82" s="6"/>
      <c r="J82" s="6"/>
      <c r="K82" s="2557"/>
      <c r="L82" s="2557"/>
    </row>
    <row r="83" spans="2:12" ht="14.5">
      <c r="B83" s="2806" t="s">
        <v>621</v>
      </c>
      <c r="C83" s="6">
        <v>720</v>
      </c>
      <c r="D83" s="6">
        <v>4940</v>
      </c>
      <c r="E83" s="6">
        <v>300</v>
      </c>
      <c r="F83" s="6">
        <v>1520</v>
      </c>
      <c r="G83" s="6">
        <v>7470</v>
      </c>
      <c r="H83" s="6"/>
      <c r="I83" s="6">
        <v>5660</v>
      </c>
      <c r="J83" s="6"/>
      <c r="K83" s="2557">
        <v>0.127</v>
      </c>
      <c r="L83" s="2557"/>
    </row>
    <row r="84" spans="2:12" ht="14.5">
      <c r="B84" s="2806" t="s">
        <v>642</v>
      </c>
      <c r="C84" s="6">
        <v>80</v>
      </c>
      <c r="D84" s="6">
        <v>900</v>
      </c>
      <c r="E84" s="6">
        <v>50</v>
      </c>
      <c r="F84" s="6">
        <v>50</v>
      </c>
      <c r="G84" s="6">
        <v>1080</v>
      </c>
      <c r="H84" s="6"/>
      <c r="I84" s="6">
        <v>980</v>
      </c>
      <c r="J84" s="6"/>
      <c r="K84" s="2557">
        <v>8.1000000000000003E-2</v>
      </c>
      <c r="L84" s="2557"/>
    </row>
    <row r="85" spans="2:12">
      <c r="B85" s="5" t="s">
        <v>132</v>
      </c>
      <c r="C85" s="6" t="s">
        <v>40</v>
      </c>
      <c r="D85" s="6">
        <v>70</v>
      </c>
      <c r="E85" s="6">
        <v>0</v>
      </c>
      <c r="F85" s="6">
        <v>20</v>
      </c>
      <c r="G85" s="6">
        <v>90</v>
      </c>
      <c r="H85" s="6"/>
      <c r="I85" s="6">
        <v>70</v>
      </c>
      <c r="J85" s="6"/>
      <c r="K85" s="2557" t="s">
        <v>40</v>
      </c>
      <c r="L85" s="2557"/>
    </row>
    <row r="86" spans="2:12">
      <c r="B86" s="5"/>
    </row>
    <row r="87" spans="2:12" ht="13">
      <c r="B87" s="3" t="s">
        <v>134</v>
      </c>
      <c r="C87" s="6"/>
      <c r="D87" s="6"/>
      <c r="E87" s="6"/>
      <c r="F87" s="6"/>
      <c r="G87" s="6"/>
      <c r="H87" s="6"/>
      <c r="I87" s="6"/>
      <c r="J87" s="6"/>
      <c r="K87" s="2559"/>
      <c r="L87" s="2559"/>
    </row>
    <row r="88" spans="2:12">
      <c r="B88" s="5" t="s">
        <v>135</v>
      </c>
      <c r="C88" s="6">
        <v>140</v>
      </c>
      <c r="D88" s="6">
        <v>860</v>
      </c>
      <c r="E88" s="6">
        <v>0</v>
      </c>
      <c r="F88" s="6">
        <v>2520</v>
      </c>
      <c r="G88" s="6">
        <v>3520</v>
      </c>
      <c r="H88" s="6"/>
      <c r="I88" s="6">
        <v>1000</v>
      </c>
      <c r="J88" s="6"/>
      <c r="K88" s="2559" t="s">
        <v>443</v>
      </c>
      <c r="L88" s="2559"/>
    </row>
    <row r="89" spans="2:12">
      <c r="B89" s="5" t="s">
        <v>136</v>
      </c>
      <c r="C89" s="6">
        <v>50</v>
      </c>
      <c r="D89" s="6">
        <v>540</v>
      </c>
      <c r="E89" s="6">
        <v>40</v>
      </c>
      <c r="F89" s="6">
        <v>700</v>
      </c>
      <c r="G89" s="6">
        <v>1330</v>
      </c>
      <c r="H89" s="6"/>
      <c r="I89" s="6">
        <v>590</v>
      </c>
      <c r="J89" s="6"/>
      <c r="K89" s="2559" t="s">
        <v>443</v>
      </c>
      <c r="L89" s="2559"/>
    </row>
    <row r="90" spans="2:12">
      <c r="B90" s="5" t="s">
        <v>137</v>
      </c>
      <c r="C90" s="6">
        <v>340</v>
      </c>
      <c r="D90" s="6">
        <v>4470</v>
      </c>
      <c r="E90" s="6">
        <v>510</v>
      </c>
      <c r="F90" s="6">
        <v>1590</v>
      </c>
      <c r="G90" s="6">
        <v>6910</v>
      </c>
      <c r="H90" s="6"/>
      <c r="I90" s="6">
        <v>4810</v>
      </c>
      <c r="J90" s="6"/>
      <c r="K90" s="2559">
        <v>7.0000000000000007E-2</v>
      </c>
      <c r="L90" s="2559"/>
    </row>
    <row r="91" spans="2:12">
      <c r="B91" s="5"/>
    </row>
    <row r="92" spans="2:12" ht="13">
      <c r="B92" s="3" t="s">
        <v>138</v>
      </c>
      <c r="C92" s="6"/>
      <c r="D92" s="6"/>
      <c r="E92" s="6"/>
      <c r="F92" s="6"/>
      <c r="G92" s="6"/>
      <c r="H92" s="6"/>
      <c r="I92" s="6"/>
      <c r="J92" s="6"/>
      <c r="K92" s="2560"/>
      <c r="L92" s="2560"/>
    </row>
    <row r="93" spans="2:12">
      <c r="B93" s="5" t="s">
        <v>138</v>
      </c>
      <c r="C93" s="6">
        <v>490</v>
      </c>
      <c r="D93" s="6">
        <v>3690</v>
      </c>
      <c r="E93" s="6">
        <v>230</v>
      </c>
      <c r="F93" s="6">
        <v>1950</v>
      </c>
      <c r="G93" s="6">
        <v>6350</v>
      </c>
      <c r="H93" s="6"/>
      <c r="I93" s="6">
        <v>4170</v>
      </c>
      <c r="J93" s="6"/>
      <c r="K93" s="2560">
        <v>0.11600000000000001</v>
      </c>
      <c r="L93" s="2560"/>
    </row>
    <row r="94" spans="2:12">
      <c r="B94" s="5"/>
    </row>
    <row r="95" spans="2:12" ht="13">
      <c r="B95" s="3" t="s">
        <v>139</v>
      </c>
      <c r="C95" s="6"/>
      <c r="D95" s="6"/>
      <c r="E95" s="6"/>
      <c r="F95" s="6"/>
      <c r="G95" s="6"/>
      <c r="H95" s="6"/>
      <c r="I95" s="6"/>
      <c r="J95" s="6"/>
      <c r="K95" s="2561"/>
      <c r="L95" s="2561"/>
    </row>
    <row r="96" spans="2:12">
      <c r="B96" s="5" t="s">
        <v>140</v>
      </c>
      <c r="C96" s="6">
        <v>5490</v>
      </c>
      <c r="D96" s="6">
        <v>35110</v>
      </c>
      <c r="E96" s="6">
        <v>2970</v>
      </c>
      <c r="F96" s="6">
        <v>19370</v>
      </c>
      <c r="G96" s="6">
        <v>62940</v>
      </c>
      <c r="H96" s="6"/>
      <c r="I96" s="6">
        <v>40600</v>
      </c>
      <c r="J96" s="6"/>
      <c r="K96" s="2561">
        <v>0.13500000000000001</v>
      </c>
      <c r="L96" s="2561"/>
    </row>
    <row r="97" spans="2:12">
      <c r="B97" s="5" t="s">
        <v>141</v>
      </c>
      <c r="C97" s="6">
        <v>250</v>
      </c>
      <c r="D97" s="6">
        <v>2290</v>
      </c>
      <c r="E97" s="6">
        <v>300</v>
      </c>
      <c r="F97" s="6">
        <v>690</v>
      </c>
      <c r="G97" s="6">
        <v>3540</v>
      </c>
      <c r="H97" s="6"/>
      <c r="I97" s="6">
        <v>2540</v>
      </c>
      <c r="J97" s="6"/>
      <c r="K97" s="2561">
        <v>9.7000000000000003E-2</v>
      </c>
      <c r="L97" s="2561"/>
    </row>
    <row r="98" spans="2:12">
      <c r="B98" s="5"/>
    </row>
    <row r="99" spans="2:12" ht="13">
      <c r="B99" s="3" t="s">
        <v>142</v>
      </c>
      <c r="C99" s="6"/>
      <c r="D99" s="6"/>
      <c r="E99" s="6"/>
      <c r="F99" s="6"/>
      <c r="G99" s="6"/>
      <c r="H99" s="6"/>
      <c r="I99" s="6"/>
      <c r="J99" s="6"/>
      <c r="K99" s="2562"/>
      <c r="L99" s="2562"/>
    </row>
    <row r="100" spans="2:12">
      <c r="B100" s="5" t="s">
        <v>143</v>
      </c>
      <c r="C100" s="6">
        <v>190</v>
      </c>
      <c r="D100" s="6">
        <v>1450</v>
      </c>
      <c r="E100" s="6">
        <v>330</v>
      </c>
      <c r="F100" s="6">
        <v>60</v>
      </c>
      <c r="G100" s="6">
        <v>2020</v>
      </c>
      <c r="H100" s="6"/>
      <c r="I100" s="6">
        <v>1630</v>
      </c>
      <c r="J100" s="6"/>
      <c r="K100" s="2562">
        <v>0.115</v>
      </c>
      <c r="L100" s="2562"/>
    </row>
    <row r="101" spans="2:12">
      <c r="B101" s="5" t="s">
        <v>144</v>
      </c>
      <c r="C101" s="6" t="s">
        <v>40</v>
      </c>
      <c r="D101" s="6">
        <v>0</v>
      </c>
      <c r="E101" s="6">
        <v>0</v>
      </c>
      <c r="F101" s="6">
        <v>110</v>
      </c>
      <c r="G101" s="6">
        <v>110</v>
      </c>
      <c r="H101" s="6"/>
      <c r="I101" s="6" t="s">
        <v>40</v>
      </c>
      <c r="J101" s="6"/>
      <c r="K101" s="2562" t="s">
        <v>443</v>
      </c>
      <c r="L101" s="2562"/>
    </row>
    <row r="102" spans="2:12">
      <c r="B102" s="5" t="s">
        <v>145</v>
      </c>
      <c r="C102" s="6">
        <v>50</v>
      </c>
      <c r="D102" s="6">
        <v>360</v>
      </c>
      <c r="E102" s="6">
        <v>50</v>
      </c>
      <c r="F102" s="6" t="s">
        <v>40</v>
      </c>
      <c r="G102" s="6">
        <v>460</v>
      </c>
      <c r="H102" s="6"/>
      <c r="I102" s="6">
        <v>410</v>
      </c>
      <c r="J102" s="6"/>
      <c r="K102" s="2562">
        <v>0.124</v>
      </c>
      <c r="L102" s="2562"/>
    </row>
    <row r="103" spans="2:12">
      <c r="B103" s="5" t="s">
        <v>146</v>
      </c>
      <c r="C103" s="6">
        <v>10</v>
      </c>
      <c r="D103" s="6">
        <v>30</v>
      </c>
      <c r="E103" s="6">
        <v>10</v>
      </c>
      <c r="F103" s="6">
        <v>0</v>
      </c>
      <c r="G103" s="6">
        <v>40</v>
      </c>
      <c r="H103" s="6"/>
      <c r="I103" s="6">
        <v>30</v>
      </c>
      <c r="J103" s="6"/>
      <c r="K103" s="2562">
        <v>0.152</v>
      </c>
      <c r="L103" s="2562"/>
    </row>
    <row r="104" spans="2:12">
      <c r="B104" s="5" t="s">
        <v>147</v>
      </c>
      <c r="C104" s="6">
        <v>0</v>
      </c>
      <c r="D104" s="6">
        <v>0</v>
      </c>
      <c r="E104" s="6">
        <v>0</v>
      </c>
      <c r="F104" s="6">
        <v>40</v>
      </c>
      <c r="G104" s="6">
        <v>40</v>
      </c>
      <c r="H104" s="6"/>
      <c r="I104" s="6">
        <v>0</v>
      </c>
      <c r="J104" s="6"/>
      <c r="K104" s="2562" t="s">
        <v>443</v>
      </c>
      <c r="L104" s="2562"/>
    </row>
    <row r="105" spans="2:12">
      <c r="B105" s="5"/>
    </row>
    <row r="106" spans="2:12" ht="13">
      <c r="B106" s="3" t="s">
        <v>148</v>
      </c>
      <c r="C106" s="6"/>
      <c r="D106" s="6"/>
      <c r="E106" s="6"/>
      <c r="F106" s="6"/>
      <c r="G106" s="6"/>
      <c r="H106" s="6"/>
      <c r="I106" s="6"/>
      <c r="J106" s="6"/>
      <c r="K106" s="2563"/>
      <c r="L106" s="2563"/>
    </row>
    <row r="107" spans="2:12">
      <c r="B107" s="5" t="s">
        <v>149</v>
      </c>
      <c r="C107" s="6">
        <v>3060</v>
      </c>
      <c r="D107" s="6">
        <v>28490</v>
      </c>
      <c r="E107" s="6">
        <v>1810</v>
      </c>
      <c r="F107" s="6">
        <v>2010</v>
      </c>
      <c r="G107" s="6">
        <v>35370</v>
      </c>
      <c r="H107" s="6"/>
      <c r="I107" s="6">
        <v>31560</v>
      </c>
      <c r="J107" s="6"/>
      <c r="K107" s="2563">
        <v>9.7000000000000003E-2</v>
      </c>
      <c r="L107" s="2563"/>
    </row>
    <row r="108" spans="2:12">
      <c r="B108" s="5"/>
    </row>
    <row r="109" spans="2:12" ht="13">
      <c r="B109" s="3" t="s">
        <v>150</v>
      </c>
      <c r="C109" s="6"/>
      <c r="D109" s="6"/>
      <c r="E109" s="6"/>
      <c r="F109" s="6"/>
      <c r="G109" s="6"/>
      <c r="H109" s="6"/>
      <c r="I109" s="6"/>
      <c r="J109" s="6"/>
      <c r="K109" s="2564"/>
      <c r="L109" s="2564"/>
    </row>
    <row r="110" spans="2:12">
      <c r="B110" s="5" t="s">
        <v>151</v>
      </c>
      <c r="C110" s="6">
        <v>560</v>
      </c>
      <c r="D110" s="6">
        <v>3600</v>
      </c>
      <c r="E110" s="6">
        <v>440</v>
      </c>
      <c r="F110" s="6">
        <v>750</v>
      </c>
      <c r="G110" s="6">
        <v>5340</v>
      </c>
      <c r="H110" s="6"/>
      <c r="I110" s="6">
        <v>4160</v>
      </c>
      <c r="J110" s="6"/>
      <c r="K110" s="2564">
        <v>0.13400000000000001</v>
      </c>
      <c r="L110" s="2564"/>
    </row>
    <row r="111" spans="2:12">
      <c r="B111" s="5" t="s">
        <v>152</v>
      </c>
      <c r="C111" s="6">
        <v>40</v>
      </c>
      <c r="D111" s="6">
        <v>160</v>
      </c>
      <c r="E111" s="6">
        <v>70</v>
      </c>
      <c r="F111" s="6">
        <v>40</v>
      </c>
      <c r="G111" s="6">
        <v>300</v>
      </c>
      <c r="H111" s="6"/>
      <c r="I111" s="6">
        <v>200</v>
      </c>
      <c r="J111" s="6"/>
      <c r="K111" s="2564">
        <v>0.17899999999999999</v>
      </c>
      <c r="L111" s="2564"/>
    </row>
    <row r="112" spans="2:12">
      <c r="B112" s="5" t="s">
        <v>790</v>
      </c>
      <c r="C112" s="6">
        <v>2080</v>
      </c>
      <c r="D112" s="6">
        <v>11710</v>
      </c>
      <c r="E112" s="6">
        <v>1180</v>
      </c>
      <c r="F112" s="6">
        <v>1640</v>
      </c>
      <c r="G112" s="6">
        <v>16600</v>
      </c>
      <c r="H112" s="6"/>
      <c r="I112" s="6">
        <v>13790</v>
      </c>
      <c r="J112" s="6"/>
      <c r="K112" s="2564">
        <v>0.151</v>
      </c>
      <c r="L112" s="2564"/>
    </row>
    <row r="113" spans="2:12">
      <c r="B113" s="5" t="s">
        <v>153</v>
      </c>
      <c r="C113" s="6">
        <v>130</v>
      </c>
      <c r="D113" s="6">
        <v>890</v>
      </c>
      <c r="E113" s="6">
        <v>100</v>
      </c>
      <c r="F113" s="6">
        <v>60</v>
      </c>
      <c r="G113" s="6">
        <v>1190</v>
      </c>
      <c r="H113" s="6"/>
      <c r="I113" s="6">
        <v>1030</v>
      </c>
      <c r="J113" s="6"/>
      <c r="K113" s="2564">
        <v>0.13100000000000001</v>
      </c>
      <c r="L113" s="2564"/>
    </row>
    <row r="114" spans="2:12">
      <c r="B114" s="5" t="s">
        <v>789</v>
      </c>
      <c r="C114" s="6">
        <v>5960</v>
      </c>
      <c r="D114" s="6">
        <v>35880</v>
      </c>
      <c r="E114" s="6">
        <v>7200</v>
      </c>
      <c r="F114" s="6">
        <v>5000</v>
      </c>
      <c r="G114" s="6">
        <v>54030</v>
      </c>
      <c r="H114" s="6"/>
      <c r="I114" s="6">
        <v>41830</v>
      </c>
      <c r="J114" s="6"/>
      <c r="K114" s="2564">
        <v>0.14199999999999999</v>
      </c>
      <c r="L114" s="2564"/>
    </row>
    <row r="115" spans="2:12">
      <c r="B115" s="5" t="s">
        <v>154</v>
      </c>
      <c r="C115" s="6">
        <v>200</v>
      </c>
      <c r="D115" s="6">
        <v>950</v>
      </c>
      <c r="E115" s="6">
        <v>110</v>
      </c>
      <c r="F115" s="6">
        <v>160</v>
      </c>
      <c r="G115" s="6">
        <v>1420</v>
      </c>
      <c r="H115" s="6"/>
      <c r="I115" s="6">
        <v>1150</v>
      </c>
      <c r="J115" s="6"/>
      <c r="K115" s="2564">
        <v>0.17399999999999999</v>
      </c>
      <c r="L115" s="2564"/>
    </row>
    <row r="116" spans="2:12">
      <c r="B116" s="5"/>
    </row>
    <row r="117" spans="2:12" ht="13">
      <c r="B117" s="3" t="s">
        <v>155</v>
      </c>
      <c r="C117" s="6"/>
      <c r="D117" s="6"/>
      <c r="E117" s="6"/>
      <c r="F117" s="6"/>
      <c r="G117" s="6"/>
      <c r="H117" s="6"/>
      <c r="I117" s="6"/>
      <c r="J117" s="6"/>
      <c r="K117" s="2565"/>
      <c r="L117" s="2565"/>
    </row>
    <row r="118" spans="2:12">
      <c r="B118" s="5" t="s">
        <v>155</v>
      </c>
      <c r="C118" s="6">
        <v>30</v>
      </c>
      <c r="D118" s="6">
        <v>340</v>
      </c>
      <c r="E118" s="6">
        <v>0</v>
      </c>
      <c r="F118" s="6">
        <v>170</v>
      </c>
      <c r="G118" s="6">
        <v>540</v>
      </c>
      <c r="H118" s="6"/>
      <c r="I118" s="6">
        <v>380</v>
      </c>
      <c r="J118" s="6"/>
      <c r="K118" s="2565">
        <v>9.0999999999999998E-2</v>
      </c>
      <c r="L118" s="2565"/>
    </row>
    <row r="119" spans="2:12">
      <c r="B119" s="5"/>
    </row>
    <row r="120" spans="2:12" ht="13">
      <c r="B120" s="3" t="s">
        <v>156</v>
      </c>
      <c r="C120" s="6"/>
      <c r="D120" s="6"/>
      <c r="E120" s="6"/>
      <c r="F120" s="6"/>
      <c r="G120" s="6"/>
      <c r="H120" s="6"/>
      <c r="I120" s="6"/>
      <c r="J120" s="6"/>
      <c r="K120" s="2566"/>
      <c r="L120" s="2566"/>
    </row>
    <row r="121" spans="2:12">
      <c r="B121" s="5" t="s">
        <v>156</v>
      </c>
      <c r="C121" s="6">
        <v>200</v>
      </c>
      <c r="D121" s="6">
        <v>1750</v>
      </c>
      <c r="E121" s="6">
        <v>10</v>
      </c>
      <c r="F121" s="6">
        <v>3520</v>
      </c>
      <c r="G121" s="6">
        <v>5480</v>
      </c>
      <c r="H121" s="6"/>
      <c r="I121" s="6">
        <v>1950</v>
      </c>
      <c r="J121" s="6"/>
      <c r="K121" s="2566" t="s">
        <v>443</v>
      </c>
      <c r="L121" s="2566"/>
    </row>
    <row r="122" spans="2:12">
      <c r="B122" s="5"/>
    </row>
    <row r="123" spans="2:12" ht="13">
      <c r="B123" s="3" t="s">
        <v>157</v>
      </c>
      <c r="C123" s="6"/>
      <c r="D123" s="6"/>
      <c r="E123" s="6"/>
      <c r="F123" s="6"/>
      <c r="G123" s="6"/>
      <c r="H123" s="6"/>
      <c r="I123" s="6"/>
      <c r="J123" s="6"/>
      <c r="K123" s="2567"/>
      <c r="L123" s="2567"/>
    </row>
    <row r="124" spans="2:12">
      <c r="B124" s="5" t="s">
        <v>157</v>
      </c>
      <c r="C124" s="6">
        <v>10</v>
      </c>
      <c r="D124" s="6">
        <v>80</v>
      </c>
      <c r="E124" s="6">
        <v>10</v>
      </c>
      <c r="F124" s="6">
        <v>60</v>
      </c>
      <c r="G124" s="6">
        <v>160</v>
      </c>
      <c r="H124" s="6"/>
      <c r="I124" s="6">
        <v>90</v>
      </c>
      <c r="J124" s="6"/>
      <c r="K124" s="2567">
        <v>0.111</v>
      </c>
      <c r="L124" s="2567"/>
    </row>
    <row r="125" spans="2:12">
      <c r="B125" s="5"/>
    </row>
    <row r="126" spans="2:12" ht="13">
      <c r="B126" s="3" t="s">
        <v>158</v>
      </c>
      <c r="C126" s="6"/>
      <c r="D126" s="6"/>
      <c r="E126" s="6"/>
      <c r="F126" s="6"/>
      <c r="G126" s="6"/>
      <c r="H126" s="6"/>
      <c r="I126" s="6"/>
      <c r="J126" s="6"/>
      <c r="K126" s="2568"/>
      <c r="L126" s="2568"/>
    </row>
    <row r="127" spans="2:12">
      <c r="B127" s="5" t="s">
        <v>158</v>
      </c>
      <c r="C127" s="6">
        <v>140</v>
      </c>
      <c r="D127" s="6">
        <v>1480</v>
      </c>
      <c r="E127" s="6">
        <v>0</v>
      </c>
      <c r="F127" s="6">
        <v>170</v>
      </c>
      <c r="G127" s="6">
        <v>1780</v>
      </c>
      <c r="H127" s="6"/>
      <c r="I127" s="6">
        <v>1610</v>
      </c>
      <c r="J127" s="6"/>
      <c r="K127" s="2568">
        <v>8.5000000000000006E-2</v>
      </c>
      <c r="L127" s="2568"/>
    </row>
    <row r="128" spans="2:12">
      <c r="B128" s="5"/>
    </row>
    <row r="129" spans="2:12" ht="13">
      <c r="B129" s="3" t="s">
        <v>159</v>
      </c>
      <c r="C129" s="6"/>
      <c r="D129" s="6"/>
      <c r="E129" s="6"/>
      <c r="F129" s="6"/>
      <c r="G129" s="6"/>
      <c r="H129" s="6"/>
      <c r="I129" s="6"/>
      <c r="J129" s="6"/>
      <c r="K129" s="2569"/>
      <c r="L129" s="2569"/>
    </row>
    <row r="130" spans="2:12">
      <c r="B130" s="5" t="s">
        <v>159</v>
      </c>
      <c r="C130" s="6">
        <v>50</v>
      </c>
      <c r="D130" s="6">
        <v>1020</v>
      </c>
      <c r="E130" s="6">
        <v>0</v>
      </c>
      <c r="F130" s="6">
        <v>110</v>
      </c>
      <c r="G130" s="6">
        <v>1180</v>
      </c>
      <c r="H130" s="6"/>
      <c r="I130" s="6">
        <v>1070</v>
      </c>
      <c r="J130" s="6"/>
      <c r="K130" s="2569">
        <v>4.8000000000000001E-2</v>
      </c>
      <c r="L130" s="2569"/>
    </row>
    <row r="131" spans="2:12">
      <c r="B131" s="5"/>
    </row>
    <row r="132" spans="2:12" ht="13">
      <c r="B132" s="3" t="s">
        <v>161</v>
      </c>
      <c r="C132" s="6"/>
      <c r="D132" s="6"/>
      <c r="E132" s="6"/>
      <c r="F132" s="6"/>
      <c r="G132" s="6"/>
      <c r="H132" s="6"/>
      <c r="I132" s="6"/>
      <c r="J132" s="6"/>
      <c r="K132" s="2571"/>
      <c r="L132" s="2571"/>
    </row>
    <row r="133" spans="2:12">
      <c r="B133" s="5" t="s">
        <v>161</v>
      </c>
      <c r="C133" s="6">
        <v>20</v>
      </c>
      <c r="D133" s="6">
        <v>290</v>
      </c>
      <c r="E133" s="6">
        <v>20</v>
      </c>
      <c r="F133" s="6">
        <v>0</v>
      </c>
      <c r="G133" s="6">
        <v>330</v>
      </c>
      <c r="H133" s="6"/>
      <c r="I133" s="6">
        <v>310</v>
      </c>
      <c r="J133" s="6"/>
      <c r="K133" s="2571">
        <v>6.0999999999999999E-2</v>
      </c>
      <c r="L133" s="2571"/>
    </row>
    <row r="134" spans="2:12">
      <c r="B134" s="5"/>
    </row>
    <row r="135" spans="2:12" ht="13">
      <c r="B135" s="3" t="s">
        <v>160</v>
      </c>
      <c r="C135" s="6"/>
      <c r="D135" s="6"/>
      <c r="E135" s="6"/>
      <c r="F135" s="6"/>
      <c r="G135" s="6"/>
      <c r="H135" s="6"/>
      <c r="I135" s="6"/>
      <c r="J135" s="6"/>
      <c r="K135" s="2570"/>
      <c r="L135" s="2570"/>
    </row>
    <row r="136" spans="2:12">
      <c r="B136" s="5" t="s">
        <v>160</v>
      </c>
      <c r="C136" s="6">
        <v>20</v>
      </c>
      <c r="D136" s="6">
        <v>160</v>
      </c>
      <c r="E136" s="6">
        <v>10</v>
      </c>
      <c r="F136" s="6">
        <v>70</v>
      </c>
      <c r="G136" s="6">
        <v>260</v>
      </c>
      <c r="H136" s="6"/>
      <c r="I136" s="6">
        <v>180</v>
      </c>
      <c r="J136" s="6"/>
      <c r="K136" s="2570">
        <v>0.13300000000000001</v>
      </c>
      <c r="L136" s="2570"/>
    </row>
    <row r="137" spans="2:12">
      <c r="B137" s="5"/>
    </row>
    <row r="138" spans="2:12" ht="13">
      <c r="B138" s="3" t="s">
        <v>162</v>
      </c>
      <c r="C138" s="6"/>
      <c r="D138" s="6"/>
      <c r="E138" s="6"/>
      <c r="F138" s="6"/>
      <c r="G138" s="6"/>
      <c r="H138" s="6"/>
      <c r="I138" s="6"/>
      <c r="J138" s="6"/>
      <c r="K138" s="2572"/>
      <c r="L138" s="2572"/>
    </row>
    <row r="139" spans="2:12">
      <c r="B139" s="5" t="s">
        <v>163</v>
      </c>
      <c r="C139" s="6">
        <v>10</v>
      </c>
      <c r="D139" s="6">
        <v>40</v>
      </c>
      <c r="E139" s="6">
        <v>10</v>
      </c>
      <c r="F139" s="6">
        <v>60</v>
      </c>
      <c r="G139" s="6">
        <v>120</v>
      </c>
      <c r="H139" s="6"/>
      <c r="I139" s="6">
        <v>50</v>
      </c>
      <c r="J139" s="6"/>
      <c r="K139" s="2572" t="s">
        <v>443</v>
      </c>
      <c r="L139" s="2572"/>
    </row>
    <row r="140" spans="2:12">
      <c r="B140" s="5"/>
    </row>
    <row r="141" spans="2:12" ht="13">
      <c r="B141" s="3" t="s">
        <v>164</v>
      </c>
      <c r="C141" s="6"/>
      <c r="D141" s="6"/>
      <c r="E141" s="6"/>
      <c r="F141" s="6"/>
      <c r="G141" s="6"/>
      <c r="H141" s="6"/>
      <c r="I141" s="6"/>
      <c r="J141" s="6"/>
      <c r="K141" s="2573"/>
      <c r="L141" s="2573"/>
    </row>
    <row r="142" spans="2:12">
      <c r="B142" s="5" t="s">
        <v>165</v>
      </c>
      <c r="C142" s="6">
        <v>690</v>
      </c>
      <c r="D142" s="6">
        <v>4380</v>
      </c>
      <c r="E142" s="6">
        <v>120</v>
      </c>
      <c r="F142" s="6">
        <v>2630</v>
      </c>
      <c r="G142" s="6">
        <v>7820</v>
      </c>
      <c r="H142" s="6"/>
      <c r="I142" s="6">
        <v>5070</v>
      </c>
      <c r="J142" s="6"/>
      <c r="K142" s="2573">
        <v>0.13700000000000001</v>
      </c>
      <c r="L142" s="2573"/>
    </row>
    <row r="143" spans="2:12">
      <c r="B143" s="5" t="s">
        <v>166</v>
      </c>
      <c r="C143" s="6">
        <v>10</v>
      </c>
      <c r="D143" s="6">
        <v>70</v>
      </c>
      <c r="E143" s="6" t="s">
        <v>40</v>
      </c>
      <c r="F143" s="6">
        <v>40</v>
      </c>
      <c r="G143" s="6">
        <v>120</v>
      </c>
      <c r="H143" s="6"/>
      <c r="I143" s="6">
        <v>80</v>
      </c>
      <c r="J143" s="6"/>
      <c r="K143" s="2573">
        <v>0.12</v>
      </c>
      <c r="L143" s="2573"/>
    </row>
    <row r="144" spans="2:12">
      <c r="B144" s="5" t="s">
        <v>167</v>
      </c>
      <c r="C144" s="6">
        <v>100</v>
      </c>
      <c r="D144" s="6">
        <v>1800</v>
      </c>
      <c r="E144" s="6">
        <v>70</v>
      </c>
      <c r="F144" s="6">
        <v>40</v>
      </c>
      <c r="G144" s="6">
        <v>2020</v>
      </c>
      <c r="H144" s="6"/>
      <c r="I144" s="6">
        <v>1910</v>
      </c>
      <c r="J144" s="6"/>
      <c r="K144" s="2573">
        <v>5.5E-2</v>
      </c>
      <c r="L144" s="2573"/>
    </row>
    <row r="145" spans="2:12">
      <c r="B145" s="5" t="s">
        <v>168</v>
      </c>
      <c r="C145" s="6">
        <v>30</v>
      </c>
      <c r="D145" s="6">
        <v>130</v>
      </c>
      <c r="E145" s="6" t="s">
        <v>40</v>
      </c>
      <c r="F145" s="6">
        <v>150</v>
      </c>
      <c r="G145" s="6">
        <v>310</v>
      </c>
      <c r="H145" s="6"/>
      <c r="I145" s="6">
        <v>160</v>
      </c>
      <c r="J145" s="6"/>
      <c r="K145" s="2573">
        <v>0.19600000000000001</v>
      </c>
      <c r="L145" s="2573"/>
    </row>
    <row r="146" spans="2:12">
      <c r="B146" s="5" t="s">
        <v>169</v>
      </c>
      <c r="C146" s="6">
        <v>10</v>
      </c>
      <c r="D146" s="6">
        <v>130</v>
      </c>
      <c r="E146" s="6">
        <v>10</v>
      </c>
      <c r="F146" s="6">
        <v>170</v>
      </c>
      <c r="G146" s="6">
        <v>320</v>
      </c>
      <c r="H146" s="6"/>
      <c r="I146" s="6">
        <v>140</v>
      </c>
      <c r="J146" s="6"/>
      <c r="K146" s="2573" t="s">
        <v>443</v>
      </c>
      <c r="L146" s="2573"/>
    </row>
    <row r="147" spans="2:12">
      <c r="B147" s="5" t="s">
        <v>170</v>
      </c>
      <c r="C147" s="6">
        <v>20</v>
      </c>
      <c r="D147" s="6">
        <v>110</v>
      </c>
      <c r="E147" s="6" t="s">
        <v>40</v>
      </c>
      <c r="F147" s="6">
        <v>130</v>
      </c>
      <c r="G147" s="6">
        <v>250</v>
      </c>
      <c r="H147" s="6"/>
      <c r="I147" s="6">
        <v>120</v>
      </c>
      <c r="J147" s="6"/>
      <c r="K147" s="2573" t="s">
        <v>443</v>
      </c>
      <c r="L147" s="2573"/>
    </row>
    <row r="148" spans="2:12">
      <c r="B148" s="5" t="s">
        <v>171</v>
      </c>
      <c r="C148" s="6">
        <v>40</v>
      </c>
      <c r="D148" s="6">
        <v>910</v>
      </c>
      <c r="E148" s="6">
        <v>0</v>
      </c>
      <c r="F148" s="6">
        <v>50</v>
      </c>
      <c r="G148" s="6">
        <v>990</v>
      </c>
      <c r="H148" s="6"/>
      <c r="I148" s="6">
        <v>950</v>
      </c>
      <c r="J148" s="6"/>
      <c r="K148" s="2573">
        <v>4.2000000000000003E-2</v>
      </c>
      <c r="L148" s="2573"/>
    </row>
    <row r="149" spans="2:12">
      <c r="B149" s="5" t="s">
        <v>172</v>
      </c>
      <c r="C149" s="6">
        <v>50</v>
      </c>
      <c r="D149" s="6">
        <v>200</v>
      </c>
      <c r="E149" s="6">
        <v>10</v>
      </c>
      <c r="F149" s="6">
        <v>180</v>
      </c>
      <c r="G149" s="6">
        <v>440</v>
      </c>
      <c r="H149" s="6"/>
      <c r="I149" s="6">
        <v>250</v>
      </c>
      <c r="J149" s="6"/>
      <c r="K149" s="2573">
        <v>0.19400000000000001</v>
      </c>
      <c r="L149" s="2573"/>
    </row>
    <row r="150" spans="2:12">
      <c r="B150" s="5" t="s">
        <v>173</v>
      </c>
      <c r="C150" s="6">
        <v>10</v>
      </c>
      <c r="D150" s="6">
        <v>20</v>
      </c>
      <c r="E150" s="6">
        <v>0</v>
      </c>
      <c r="F150" s="6">
        <v>20</v>
      </c>
      <c r="G150" s="6">
        <v>50</v>
      </c>
      <c r="H150" s="6"/>
      <c r="I150" s="6">
        <v>30</v>
      </c>
      <c r="J150" s="6"/>
      <c r="K150" s="2573">
        <v>0.185</v>
      </c>
      <c r="L150" s="2573"/>
    </row>
    <row r="151" spans="2:12">
      <c r="B151" s="5" t="s">
        <v>174</v>
      </c>
      <c r="C151" s="6">
        <v>140</v>
      </c>
      <c r="D151" s="6">
        <v>540</v>
      </c>
      <c r="E151" s="6">
        <v>50</v>
      </c>
      <c r="F151" s="6">
        <v>430</v>
      </c>
      <c r="G151" s="6">
        <v>1160</v>
      </c>
      <c r="H151" s="6"/>
      <c r="I151" s="6">
        <v>680</v>
      </c>
      <c r="J151" s="6"/>
      <c r="K151" s="2573">
        <v>0.20499999999999999</v>
      </c>
      <c r="L151" s="2573"/>
    </row>
    <row r="152" spans="2:12">
      <c r="B152" s="5" t="s">
        <v>175</v>
      </c>
      <c r="C152" s="6">
        <v>10</v>
      </c>
      <c r="D152" s="6">
        <v>20</v>
      </c>
      <c r="E152" s="6">
        <v>0</v>
      </c>
      <c r="F152" s="6">
        <v>30</v>
      </c>
      <c r="G152" s="6">
        <v>60</v>
      </c>
      <c r="H152" s="6"/>
      <c r="I152" s="6">
        <v>30</v>
      </c>
      <c r="J152" s="6"/>
      <c r="K152" s="2573" t="s">
        <v>443</v>
      </c>
      <c r="L152" s="2573"/>
    </row>
    <row r="153" spans="2:12">
      <c r="B153" s="5" t="s">
        <v>176</v>
      </c>
      <c r="C153" s="6">
        <v>20</v>
      </c>
      <c r="D153" s="6">
        <v>110</v>
      </c>
      <c r="E153" s="6">
        <v>0</v>
      </c>
      <c r="F153" s="6">
        <v>1670</v>
      </c>
      <c r="G153" s="6">
        <v>1800</v>
      </c>
      <c r="H153" s="6"/>
      <c r="I153" s="6">
        <v>130</v>
      </c>
      <c r="J153" s="6"/>
      <c r="K153" s="2573" t="s">
        <v>443</v>
      </c>
      <c r="L153" s="2573"/>
    </row>
    <row r="154" spans="2:12">
      <c r="B154" s="5" t="s">
        <v>177</v>
      </c>
      <c r="C154" s="6" t="s">
        <v>40</v>
      </c>
      <c r="D154" s="6">
        <v>10</v>
      </c>
      <c r="E154" s="6">
        <v>0</v>
      </c>
      <c r="F154" s="6">
        <v>10</v>
      </c>
      <c r="G154" s="6">
        <v>20</v>
      </c>
      <c r="H154" s="6"/>
      <c r="I154" s="6">
        <v>10</v>
      </c>
      <c r="J154" s="6"/>
      <c r="K154" s="2573" t="s">
        <v>40</v>
      </c>
      <c r="L154" s="2573"/>
    </row>
    <row r="155" spans="2:12">
      <c r="B155" s="5" t="s">
        <v>178</v>
      </c>
      <c r="C155" s="6">
        <v>10</v>
      </c>
      <c r="D155" s="6">
        <v>170</v>
      </c>
      <c r="E155" s="6">
        <v>0</v>
      </c>
      <c r="F155" s="6">
        <v>10</v>
      </c>
      <c r="G155" s="6">
        <v>190</v>
      </c>
      <c r="H155" s="6"/>
      <c r="I155" s="6">
        <v>180</v>
      </c>
      <c r="J155" s="6"/>
      <c r="K155" s="2573">
        <v>7.6999999999999999E-2</v>
      </c>
      <c r="L155" s="2573"/>
    </row>
    <row r="156" spans="2:12">
      <c r="B156" s="5" t="s">
        <v>179</v>
      </c>
      <c r="C156" s="6" t="s">
        <v>40</v>
      </c>
      <c r="D156" s="6">
        <v>30</v>
      </c>
      <c r="E156" s="6" t="s">
        <v>40</v>
      </c>
      <c r="F156" s="6">
        <v>10</v>
      </c>
      <c r="G156" s="6">
        <v>50</v>
      </c>
      <c r="H156" s="6"/>
      <c r="I156" s="6">
        <v>30</v>
      </c>
      <c r="J156" s="6"/>
      <c r="K156" s="2573" t="s">
        <v>40</v>
      </c>
      <c r="L156" s="2573"/>
    </row>
    <row r="157" spans="2:12">
      <c r="B157" s="5" t="s">
        <v>180</v>
      </c>
      <c r="C157" s="6">
        <v>380</v>
      </c>
      <c r="D157" s="6">
        <v>70</v>
      </c>
      <c r="E157" s="6">
        <v>10</v>
      </c>
      <c r="F157" s="6">
        <v>4020</v>
      </c>
      <c r="G157" s="6">
        <v>4490</v>
      </c>
      <c r="H157" s="6"/>
      <c r="I157" s="6">
        <v>460</v>
      </c>
      <c r="J157" s="6"/>
      <c r="K157" s="2573" t="s">
        <v>443</v>
      </c>
      <c r="L157" s="2573"/>
    </row>
    <row r="158" spans="2:12">
      <c r="B158" s="5" t="s">
        <v>181</v>
      </c>
      <c r="C158" s="6">
        <v>20</v>
      </c>
      <c r="D158" s="6">
        <v>130</v>
      </c>
      <c r="E158" s="6">
        <v>10</v>
      </c>
      <c r="F158" s="6">
        <v>120</v>
      </c>
      <c r="G158" s="6">
        <v>290</v>
      </c>
      <c r="H158" s="6"/>
      <c r="I158" s="6">
        <v>160</v>
      </c>
      <c r="J158" s="6"/>
      <c r="K158" s="2573">
        <v>0.153</v>
      </c>
      <c r="L158" s="2573"/>
    </row>
    <row r="159" spans="2:12">
      <c r="B159" s="5" t="s">
        <v>182</v>
      </c>
      <c r="C159" s="6">
        <v>120</v>
      </c>
      <c r="D159" s="6">
        <v>660</v>
      </c>
      <c r="E159" s="6">
        <v>20</v>
      </c>
      <c r="F159" s="6">
        <v>330</v>
      </c>
      <c r="G159" s="6">
        <v>1140</v>
      </c>
      <c r="H159" s="6"/>
      <c r="I159" s="6">
        <v>790</v>
      </c>
      <c r="J159" s="6"/>
      <c r="K159" s="2573">
        <v>0.155</v>
      </c>
      <c r="L159" s="2573"/>
    </row>
    <row r="160" spans="2:12">
      <c r="B160" s="5" t="s">
        <v>183</v>
      </c>
      <c r="C160" s="6">
        <v>10</v>
      </c>
      <c r="D160" s="6">
        <v>80</v>
      </c>
      <c r="E160" s="6" t="s">
        <v>40</v>
      </c>
      <c r="F160" s="6">
        <v>150</v>
      </c>
      <c r="G160" s="6">
        <v>240</v>
      </c>
      <c r="H160" s="6"/>
      <c r="I160" s="6">
        <v>90</v>
      </c>
      <c r="J160" s="6"/>
      <c r="K160" s="2573" t="s">
        <v>443</v>
      </c>
      <c r="L160" s="2573"/>
    </row>
    <row r="161" spans="2:12">
      <c r="B161" s="5" t="s">
        <v>184</v>
      </c>
      <c r="C161" s="6">
        <v>50</v>
      </c>
      <c r="D161" s="6">
        <v>260</v>
      </c>
      <c r="E161" s="6" t="s">
        <v>40</v>
      </c>
      <c r="F161" s="6">
        <v>190</v>
      </c>
      <c r="G161" s="6">
        <v>490</v>
      </c>
      <c r="H161" s="6"/>
      <c r="I161" s="6">
        <v>310</v>
      </c>
      <c r="J161" s="6"/>
      <c r="K161" s="2573">
        <v>0.16300000000000001</v>
      </c>
      <c r="L161" s="2573"/>
    </row>
    <row r="162" spans="2:12">
      <c r="B162" s="5"/>
    </row>
    <row r="163" spans="2:12" ht="13">
      <c r="B163" s="3" t="s">
        <v>185</v>
      </c>
      <c r="C163" s="6"/>
      <c r="D163" s="6"/>
      <c r="E163" s="6"/>
      <c r="F163" s="6"/>
      <c r="G163" s="6"/>
      <c r="H163" s="6"/>
      <c r="I163" s="6"/>
      <c r="J163" s="6"/>
      <c r="K163" s="2574"/>
      <c r="L163" s="2574"/>
    </row>
    <row r="164" spans="2:12">
      <c r="B164" s="5" t="s">
        <v>186</v>
      </c>
      <c r="C164" s="6">
        <v>200</v>
      </c>
      <c r="D164" s="6">
        <v>2360</v>
      </c>
      <c r="E164" s="6">
        <v>730</v>
      </c>
      <c r="F164" s="6">
        <v>230</v>
      </c>
      <c r="G164" s="6">
        <v>3510</v>
      </c>
      <c r="H164" s="6"/>
      <c r="I164" s="6">
        <v>2550</v>
      </c>
      <c r="J164" s="6"/>
      <c r="K164" s="2574">
        <v>7.5999999999999998E-2</v>
      </c>
      <c r="L164" s="2574"/>
    </row>
    <row r="165" spans="2:12">
      <c r="B165" s="5" t="s">
        <v>187</v>
      </c>
      <c r="C165" s="6">
        <v>660</v>
      </c>
      <c r="D165" s="6">
        <v>4430</v>
      </c>
      <c r="E165" s="6">
        <v>470</v>
      </c>
      <c r="F165" s="6">
        <v>670</v>
      </c>
      <c r="G165" s="6">
        <v>6230</v>
      </c>
      <c r="H165" s="6"/>
      <c r="I165" s="6">
        <v>5090</v>
      </c>
      <c r="J165" s="6"/>
      <c r="K165" s="2574">
        <v>0.13</v>
      </c>
      <c r="L165" s="2574"/>
    </row>
    <row r="166" spans="2:12">
      <c r="B166" s="5" t="s">
        <v>188</v>
      </c>
      <c r="C166" s="6">
        <v>450</v>
      </c>
      <c r="D166" s="6">
        <v>3250</v>
      </c>
      <c r="E166" s="6">
        <v>260</v>
      </c>
      <c r="F166" s="6">
        <v>830</v>
      </c>
      <c r="G166" s="6">
        <v>4790</v>
      </c>
      <c r="H166" s="6"/>
      <c r="I166" s="6">
        <v>3700</v>
      </c>
      <c r="J166" s="6"/>
      <c r="K166" s="2574">
        <v>0.123</v>
      </c>
      <c r="L166" s="2574"/>
    </row>
    <row r="167" spans="2:12">
      <c r="B167" s="5" t="s">
        <v>189</v>
      </c>
      <c r="C167" s="6">
        <v>70</v>
      </c>
      <c r="D167" s="6">
        <v>820</v>
      </c>
      <c r="E167" s="6">
        <v>80</v>
      </c>
      <c r="F167" s="6">
        <v>260</v>
      </c>
      <c r="G167" s="6">
        <v>1230</v>
      </c>
      <c r="H167" s="6"/>
      <c r="I167" s="6">
        <v>890</v>
      </c>
      <c r="J167" s="6"/>
      <c r="K167" s="2574">
        <v>7.4999999999999997E-2</v>
      </c>
      <c r="L167" s="2574"/>
    </row>
    <row r="168" spans="2:12">
      <c r="B168" s="5" t="s">
        <v>190</v>
      </c>
      <c r="C168" s="6">
        <v>10</v>
      </c>
      <c r="D168" s="6">
        <v>180</v>
      </c>
      <c r="E168" s="6" t="s">
        <v>40</v>
      </c>
      <c r="F168" s="6">
        <v>20</v>
      </c>
      <c r="G168" s="6">
        <v>210</v>
      </c>
      <c r="H168" s="6"/>
      <c r="I168" s="6">
        <v>190</v>
      </c>
      <c r="J168" s="6"/>
      <c r="K168" s="2574">
        <v>6.4000000000000001E-2</v>
      </c>
      <c r="L168" s="2574"/>
    </row>
    <row r="169" spans="2:12">
      <c r="B169" s="5"/>
    </row>
    <row r="170" spans="2:12" ht="13">
      <c r="B170" s="3" t="s">
        <v>191</v>
      </c>
      <c r="C170" s="6"/>
      <c r="D170" s="6"/>
      <c r="E170" s="6"/>
      <c r="F170" s="6"/>
      <c r="G170" s="6"/>
      <c r="H170" s="6"/>
      <c r="I170" s="6"/>
      <c r="J170" s="6"/>
      <c r="K170" s="2575"/>
      <c r="L170" s="2575"/>
    </row>
    <row r="171" spans="2:12">
      <c r="B171" s="5" t="s">
        <v>191</v>
      </c>
      <c r="C171" s="6">
        <v>530</v>
      </c>
      <c r="D171" s="6">
        <v>2600</v>
      </c>
      <c r="E171" s="6">
        <v>130</v>
      </c>
      <c r="F171" s="6">
        <v>2290</v>
      </c>
      <c r="G171" s="6">
        <v>5550</v>
      </c>
      <c r="H171" s="6"/>
      <c r="I171" s="6">
        <v>3130</v>
      </c>
      <c r="J171" s="6"/>
      <c r="K171" s="2575">
        <v>0.16900000000000001</v>
      </c>
      <c r="L171" s="2575"/>
    </row>
    <row r="172" spans="2:12">
      <c r="B172" s="5"/>
    </row>
    <row r="173" spans="2:12" ht="13">
      <c r="B173" s="3" t="s">
        <v>192</v>
      </c>
      <c r="C173" s="6"/>
      <c r="D173" s="6"/>
      <c r="E173" s="6"/>
      <c r="F173" s="6"/>
      <c r="G173" s="6"/>
      <c r="H173" s="6"/>
      <c r="I173" s="6"/>
      <c r="J173" s="6"/>
      <c r="K173" s="2576"/>
      <c r="L173" s="2576"/>
    </row>
    <row r="174" spans="2:12">
      <c r="B174" s="5" t="s">
        <v>192</v>
      </c>
      <c r="C174" s="6">
        <v>10</v>
      </c>
      <c r="D174" s="6">
        <v>380</v>
      </c>
      <c r="E174" s="6" t="s">
        <v>40</v>
      </c>
      <c r="F174" s="6">
        <v>0</v>
      </c>
      <c r="G174" s="6">
        <v>400</v>
      </c>
      <c r="H174" s="6"/>
      <c r="I174" s="6">
        <v>390</v>
      </c>
      <c r="J174" s="6"/>
      <c r="K174" s="2576">
        <v>3.5999999999999997E-2</v>
      </c>
      <c r="L174" s="2576"/>
    </row>
    <row r="175" spans="2:12">
      <c r="B175" s="5"/>
    </row>
    <row r="176" spans="2:12" ht="13">
      <c r="B176" s="3" t="s">
        <v>193</v>
      </c>
      <c r="C176" s="6"/>
      <c r="D176" s="6"/>
      <c r="E176" s="6"/>
      <c r="F176" s="6"/>
      <c r="G176" s="6"/>
      <c r="H176" s="6"/>
      <c r="I176" s="6"/>
      <c r="J176" s="6"/>
      <c r="K176" s="2577"/>
      <c r="L176" s="2577"/>
    </row>
    <row r="177" spans="2:12">
      <c r="B177" s="5" t="s">
        <v>193</v>
      </c>
      <c r="C177" s="6" t="s">
        <v>40</v>
      </c>
      <c r="D177" s="6">
        <v>50</v>
      </c>
      <c r="E177" s="6">
        <v>0</v>
      </c>
      <c r="F177" s="6">
        <v>0</v>
      </c>
      <c r="G177" s="6">
        <v>60</v>
      </c>
      <c r="H177" s="6"/>
      <c r="I177" s="6">
        <v>60</v>
      </c>
      <c r="J177" s="6"/>
      <c r="K177" s="2577" t="s">
        <v>40</v>
      </c>
      <c r="L177" s="2577"/>
    </row>
    <row r="178" spans="2:12">
      <c r="B178" s="5"/>
    </row>
    <row r="179" spans="2:12" ht="13">
      <c r="B179" s="3" t="s">
        <v>194</v>
      </c>
      <c r="C179" s="6"/>
      <c r="D179" s="6"/>
      <c r="E179" s="6"/>
      <c r="F179" s="6"/>
      <c r="G179" s="6"/>
      <c r="H179" s="6"/>
      <c r="I179" s="6"/>
      <c r="J179" s="6"/>
      <c r="K179" s="2578"/>
      <c r="L179" s="2578"/>
    </row>
    <row r="180" spans="2:12">
      <c r="B180" s="5" t="s">
        <v>194</v>
      </c>
      <c r="C180" s="6">
        <v>10</v>
      </c>
      <c r="D180" s="6">
        <v>30</v>
      </c>
      <c r="E180" s="6" t="s">
        <v>40</v>
      </c>
      <c r="F180" s="6" t="s">
        <v>40</v>
      </c>
      <c r="G180" s="6">
        <v>40</v>
      </c>
      <c r="H180" s="6"/>
      <c r="I180" s="6">
        <v>40</v>
      </c>
      <c r="J180" s="6"/>
      <c r="K180" s="2578">
        <v>0.158</v>
      </c>
      <c r="L180" s="2578"/>
    </row>
    <row r="181" spans="2:12">
      <c r="B181" s="5"/>
    </row>
    <row r="182" spans="2:12" ht="13">
      <c r="B182" s="3" t="s">
        <v>195</v>
      </c>
      <c r="C182" s="6"/>
      <c r="D182" s="6"/>
      <c r="E182" s="6"/>
      <c r="F182" s="6"/>
      <c r="G182" s="6"/>
      <c r="H182" s="6"/>
      <c r="I182" s="6"/>
      <c r="J182" s="6"/>
      <c r="K182" s="2579"/>
      <c r="L182" s="2579"/>
    </row>
    <row r="183" spans="2:12">
      <c r="B183" s="5" t="s">
        <v>196</v>
      </c>
      <c r="C183" s="6">
        <v>10</v>
      </c>
      <c r="D183" s="6">
        <v>170</v>
      </c>
      <c r="E183" s="6" t="s">
        <v>40</v>
      </c>
      <c r="F183" s="6">
        <v>70</v>
      </c>
      <c r="G183" s="6">
        <v>250</v>
      </c>
      <c r="H183" s="6"/>
      <c r="I183" s="6">
        <v>180</v>
      </c>
      <c r="J183" s="6"/>
      <c r="K183" s="2579">
        <v>4.4999999999999998E-2</v>
      </c>
      <c r="L183" s="2579"/>
    </row>
    <row r="184" spans="2:12">
      <c r="B184" s="5"/>
    </row>
    <row r="185" spans="2:12" ht="13">
      <c r="B185" s="3" t="s">
        <v>197</v>
      </c>
      <c r="C185" s="6"/>
      <c r="D185" s="6"/>
      <c r="E185" s="6"/>
      <c r="F185" s="6"/>
      <c r="G185" s="6"/>
      <c r="H185" s="6"/>
      <c r="I185" s="6"/>
      <c r="J185" s="6"/>
      <c r="K185" s="2580"/>
      <c r="L185" s="2580"/>
    </row>
    <row r="186" spans="2:12">
      <c r="B186" s="5" t="s">
        <v>198</v>
      </c>
      <c r="C186" s="6">
        <v>320</v>
      </c>
      <c r="D186" s="6">
        <v>4920</v>
      </c>
      <c r="E186" s="6">
        <v>180</v>
      </c>
      <c r="F186" s="6">
        <v>280</v>
      </c>
      <c r="G186" s="6">
        <v>5700</v>
      </c>
      <c r="H186" s="6"/>
      <c r="I186" s="6">
        <v>5250</v>
      </c>
      <c r="J186" s="6"/>
      <c r="K186" s="2580">
        <v>6.2E-2</v>
      </c>
      <c r="L186" s="2580"/>
    </row>
    <row r="187" spans="2:12">
      <c r="B187" s="5" t="s">
        <v>199</v>
      </c>
      <c r="C187" s="6">
        <v>0</v>
      </c>
      <c r="D187" s="6">
        <v>0</v>
      </c>
      <c r="E187" s="6">
        <v>0</v>
      </c>
      <c r="F187" s="6">
        <v>70</v>
      </c>
      <c r="G187" s="6">
        <v>70</v>
      </c>
      <c r="H187" s="6"/>
      <c r="I187" s="6">
        <v>0</v>
      </c>
      <c r="J187" s="6"/>
      <c r="K187" s="2580" t="s">
        <v>443</v>
      </c>
      <c r="L187" s="2580"/>
    </row>
    <row r="188" spans="2:12">
      <c r="B188" s="5"/>
    </row>
    <row r="189" spans="2:12" ht="13">
      <c r="B189" s="3" t="s">
        <v>200</v>
      </c>
      <c r="C189" s="6"/>
      <c r="D189" s="6"/>
      <c r="E189" s="6"/>
      <c r="F189" s="6"/>
      <c r="G189" s="6"/>
      <c r="H189" s="6"/>
      <c r="I189" s="6"/>
      <c r="J189" s="6"/>
      <c r="K189" s="2581"/>
      <c r="L189" s="2581"/>
    </row>
    <row r="190" spans="2:12">
      <c r="B190" s="5" t="s">
        <v>201</v>
      </c>
      <c r="C190" s="6">
        <v>15220</v>
      </c>
      <c r="D190" s="6">
        <v>68510</v>
      </c>
      <c r="E190" s="6">
        <v>4030</v>
      </c>
      <c r="F190" s="6">
        <v>3190</v>
      </c>
      <c r="G190" s="6">
        <v>90950</v>
      </c>
      <c r="H190" s="6"/>
      <c r="I190" s="6">
        <v>83730</v>
      </c>
      <c r="J190" s="6"/>
      <c r="K190" s="2581">
        <v>0.182</v>
      </c>
      <c r="L190" s="2581"/>
    </row>
    <row r="191" spans="2:12">
      <c r="B191" s="5" t="s">
        <v>202</v>
      </c>
      <c r="C191" s="6">
        <v>320</v>
      </c>
      <c r="D191" s="6">
        <v>2040</v>
      </c>
      <c r="E191" s="6">
        <v>170</v>
      </c>
      <c r="F191" s="6">
        <v>50</v>
      </c>
      <c r="G191" s="6">
        <v>2580</v>
      </c>
      <c r="H191" s="6"/>
      <c r="I191" s="6">
        <v>2360</v>
      </c>
      <c r="J191" s="6"/>
      <c r="K191" s="2581">
        <v>0.13700000000000001</v>
      </c>
      <c r="L191" s="2581"/>
    </row>
    <row r="192" spans="2:12">
      <c r="B192" s="5"/>
    </row>
    <row r="193" spans="2:12" ht="13">
      <c r="B193" s="3" t="s">
        <v>7</v>
      </c>
      <c r="C193" s="6">
        <v>50560</v>
      </c>
      <c r="D193" s="6">
        <v>320900</v>
      </c>
      <c r="E193" s="6">
        <v>28740</v>
      </c>
      <c r="F193" s="6">
        <v>84680</v>
      </c>
      <c r="G193" s="6">
        <v>484880</v>
      </c>
      <c r="H193" s="6"/>
      <c r="I193" s="6">
        <v>371460</v>
      </c>
      <c r="J193" s="6"/>
      <c r="K193" s="2582">
        <v>0.13600000000000001</v>
      </c>
      <c r="L193" s="2582"/>
    </row>
    <row r="194" spans="2:12">
      <c r="C194" s="6"/>
      <c r="D194" s="6"/>
      <c r="E194" s="6"/>
      <c r="F194" s="6"/>
      <c r="G194" s="6"/>
      <c r="H194" s="6"/>
      <c r="I194" s="6"/>
      <c r="J194" s="6"/>
      <c r="K194" s="2582"/>
      <c r="L194" s="2582"/>
    </row>
    <row r="195" spans="2:12" ht="13">
      <c r="B195" s="9"/>
      <c r="C195" s="9"/>
      <c r="D195" s="9"/>
      <c r="E195" s="9"/>
      <c r="F195" s="9"/>
      <c r="G195" s="9"/>
      <c r="H195" s="9"/>
      <c r="I195" s="9"/>
      <c r="J195" s="9"/>
      <c r="K195" s="13" t="s">
        <v>17</v>
      </c>
    </row>
    <row r="196" spans="2:12" ht="12.5" customHeight="1">
      <c r="B196" s="2848" t="s">
        <v>18</v>
      </c>
      <c r="C196" s="2846"/>
      <c r="D196" s="2846"/>
      <c r="E196" s="2846"/>
      <c r="F196" s="2846"/>
      <c r="G196" s="2846"/>
      <c r="H196" s="2846"/>
      <c r="I196" s="2846"/>
    </row>
    <row r="197" spans="2:12" ht="12.5" customHeight="1">
      <c r="B197" s="2848" t="s">
        <v>735</v>
      </c>
      <c r="C197" s="2846"/>
      <c r="D197" s="2846"/>
      <c r="E197" s="2846"/>
      <c r="F197" s="2846"/>
      <c r="G197" s="2846"/>
      <c r="H197" s="2846"/>
      <c r="I197" s="2846"/>
    </row>
    <row r="198" spans="2:12" ht="12.5" customHeight="1">
      <c r="B198" s="2848" t="s">
        <v>736</v>
      </c>
      <c r="C198" s="2846"/>
      <c r="D198" s="2846"/>
      <c r="E198" s="2846"/>
      <c r="F198" s="2846"/>
      <c r="G198" s="2846"/>
      <c r="H198" s="2846"/>
      <c r="I198" s="2846"/>
    </row>
    <row r="199" spans="2:12" ht="12.5" customHeight="1">
      <c r="B199" s="2848" t="s">
        <v>737</v>
      </c>
      <c r="C199" s="2846"/>
      <c r="D199" s="2846"/>
      <c r="E199" s="2846"/>
      <c r="F199" s="2846"/>
      <c r="G199" s="2846"/>
      <c r="H199" s="2846"/>
      <c r="I199" s="2846"/>
    </row>
    <row r="200" spans="2:12" ht="12.5" customHeight="1">
      <c r="B200" s="2848" t="s">
        <v>566</v>
      </c>
      <c r="C200" s="2846"/>
      <c r="D200" s="2846"/>
      <c r="E200" s="2846"/>
      <c r="F200" s="2846"/>
      <c r="G200" s="2846"/>
      <c r="H200" s="2846"/>
      <c r="I200" s="2846"/>
    </row>
    <row r="201" spans="2:12">
      <c r="B201" s="2848" t="s">
        <v>573</v>
      </c>
      <c r="C201" s="2846"/>
      <c r="D201" s="2846"/>
      <c r="E201" s="2846"/>
      <c r="F201" s="2846"/>
      <c r="G201" s="2846"/>
      <c r="H201" s="2846"/>
      <c r="I201" s="2846"/>
    </row>
    <row r="202" spans="2:12">
      <c r="B202" s="2848" t="s">
        <v>804</v>
      </c>
      <c r="C202" s="2846"/>
      <c r="D202" s="2846"/>
      <c r="E202" s="2846"/>
      <c r="F202" s="2846"/>
      <c r="G202" s="2846"/>
      <c r="H202" s="2846"/>
      <c r="I202" s="2846"/>
    </row>
  </sheetData>
  <mergeCells count="7">
    <mergeCell ref="B201:I201"/>
    <mergeCell ref="B202:I202"/>
    <mergeCell ref="B200:I200"/>
    <mergeCell ref="B196:I196"/>
    <mergeCell ref="B199:I199"/>
    <mergeCell ref="B197:I197"/>
    <mergeCell ref="B198:I198"/>
  </mergeCells>
  <pageMargins left="0.7" right="0.7" top="0.75" bottom="0.75" header="0.3" footer="0.3"/>
  <pageSetup paperSize="9" scale="74" fitToHeight="0" orientation="landscape"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9"/>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70.7265625" customWidth="1"/>
    <col min="3" max="12" width="13.7265625" customWidth="1"/>
  </cols>
  <sheetData>
    <row r="1" spans="2:12">
      <c r="B1" s="2" t="str">
        <f>HYPERLINK("#'Contents'!A1", "Back to contents")</f>
        <v>Back to contents</v>
      </c>
    </row>
    <row r="2" spans="2:12" ht="20">
      <c r="B2" s="11" t="s">
        <v>742</v>
      </c>
    </row>
    <row r="3" spans="2:12" ht="13">
      <c r="B3" s="12" t="s">
        <v>7</v>
      </c>
    </row>
    <row r="4" spans="2:12" ht="13">
      <c r="B4" s="10"/>
      <c r="C4" s="10"/>
      <c r="D4" s="10"/>
      <c r="E4" s="10"/>
      <c r="F4" s="10"/>
      <c r="G4" s="10"/>
      <c r="H4" s="10"/>
      <c r="I4" s="10"/>
      <c r="J4" s="10"/>
      <c r="K4" s="14" t="s">
        <v>15</v>
      </c>
    </row>
    <row r="5" spans="2:12" ht="15" customHeight="1">
      <c r="B5" s="16" t="s">
        <v>50</v>
      </c>
      <c r="C5" s="22" t="s">
        <v>33</v>
      </c>
      <c r="D5" s="22" t="s">
        <v>34</v>
      </c>
      <c r="E5" s="22" t="s">
        <v>35</v>
      </c>
      <c r="F5" s="22" t="s">
        <v>36</v>
      </c>
      <c r="G5" s="22" t="s">
        <v>37</v>
      </c>
      <c r="H5" s="22" t="s">
        <v>38</v>
      </c>
      <c r="I5" s="22" t="s">
        <v>39</v>
      </c>
      <c r="J5" s="22" t="s">
        <v>13</v>
      </c>
      <c r="K5" s="22" t="s">
        <v>7</v>
      </c>
      <c r="L5" s="15"/>
    </row>
    <row r="7" spans="2:12" ht="13">
      <c r="B7" s="12" t="s">
        <v>16</v>
      </c>
    </row>
    <row r="9" spans="2:12" ht="13">
      <c r="B9" s="3" t="s">
        <v>81</v>
      </c>
      <c r="C9" s="6"/>
      <c r="D9" s="6"/>
      <c r="E9" s="6"/>
      <c r="F9" s="6"/>
      <c r="G9" s="6"/>
      <c r="H9" s="6"/>
      <c r="I9" s="6"/>
      <c r="J9" s="6"/>
      <c r="K9" s="6"/>
      <c r="L9" s="6"/>
    </row>
    <row r="10" spans="2:12">
      <c r="B10" s="5" t="s">
        <v>82</v>
      </c>
      <c r="C10" s="6">
        <v>0</v>
      </c>
      <c r="D10" s="6">
        <v>10</v>
      </c>
      <c r="E10" s="6">
        <v>30</v>
      </c>
      <c r="F10" s="6">
        <v>10</v>
      </c>
      <c r="G10" s="6">
        <v>0</v>
      </c>
      <c r="H10" s="6">
        <v>0</v>
      </c>
      <c r="I10" s="6">
        <v>0</v>
      </c>
      <c r="J10" s="6">
        <v>0</v>
      </c>
      <c r="K10" s="6">
        <v>50</v>
      </c>
      <c r="L10" s="6"/>
    </row>
    <row r="11" spans="2:12">
      <c r="B11" s="5" t="s">
        <v>83</v>
      </c>
      <c r="C11" s="6">
        <v>30</v>
      </c>
      <c r="D11" s="6">
        <v>890</v>
      </c>
      <c r="E11" s="6">
        <v>1160</v>
      </c>
      <c r="F11" s="6">
        <v>1910</v>
      </c>
      <c r="G11" s="6">
        <v>2240</v>
      </c>
      <c r="H11" s="6">
        <v>420</v>
      </c>
      <c r="I11" s="6">
        <v>100</v>
      </c>
      <c r="J11" s="6">
        <v>0</v>
      </c>
      <c r="K11" s="6">
        <v>6750</v>
      </c>
      <c r="L11" s="6"/>
    </row>
    <row r="12" spans="2:12">
      <c r="B12" s="5" t="s">
        <v>84</v>
      </c>
      <c r="C12" s="6" t="s">
        <v>40</v>
      </c>
      <c r="D12" s="6">
        <v>0</v>
      </c>
      <c r="E12" s="6">
        <v>10</v>
      </c>
      <c r="F12" s="6">
        <v>10</v>
      </c>
      <c r="G12" s="6">
        <v>10</v>
      </c>
      <c r="H12" s="6">
        <v>0</v>
      </c>
      <c r="I12" s="6">
        <v>0</v>
      </c>
      <c r="J12" s="6">
        <v>0</v>
      </c>
      <c r="K12" s="6">
        <v>30</v>
      </c>
      <c r="L12" s="6"/>
    </row>
    <row r="13" spans="2:12">
      <c r="B13" s="5" t="s">
        <v>85</v>
      </c>
      <c r="C13" s="6">
        <v>0</v>
      </c>
      <c r="D13" s="6">
        <v>340</v>
      </c>
      <c r="E13" s="6">
        <v>830</v>
      </c>
      <c r="F13" s="6">
        <v>730</v>
      </c>
      <c r="G13" s="6">
        <v>510</v>
      </c>
      <c r="H13" s="6">
        <v>100</v>
      </c>
      <c r="I13" s="6">
        <v>30</v>
      </c>
      <c r="J13" s="6">
        <v>0</v>
      </c>
      <c r="K13" s="6">
        <v>2530</v>
      </c>
      <c r="L13" s="6"/>
    </row>
    <row r="14" spans="2:12">
      <c r="B14" s="5" t="s">
        <v>86</v>
      </c>
      <c r="C14" s="6">
        <v>0</v>
      </c>
      <c r="D14" s="6">
        <v>80</v>
      </c>
      <c r="E14" s="6">
        <v>150</v>
      </c>
      <c r="F14" s="6">
        <v>110</v>
      </c>
      <c r="G14" s="6">
        <v>120</v>
      </c>
      <c r="H14" s="6">
        <v>20</v>
      </c>
      <c r="I14" s="6">
        <v>10</v>
      </c>
      <c r="J14" s="6">
        <v>0</v>
      </c>
      <c r="K14" s="6">
        <v>490</v>
      </c>
      <c r="L14" s="6"/>
    </row>
    <row r="15" spans="2:12">
      <c r="B15" s="5"/>
    </row>
    <row r="16" spans="2:12" ht="13">
      <c r="B16" s="3" t="s">
        <v>87</v>
      </c>
      <c r="C16" s="6"/>
      <c r="D16" s="6"/>
      <c r="E16" s="6"/>
      <c r="F16" s="6"/>
      <c r="G16" s="6"/>
      <c r="H16" s="6"/>
      <c r="I16" s="6"/>
      <c r="J16" s="6"/>
      <c r="K16" s="6"/>
      <c r="L16" s="6"/>
    </row>
    <row r="17" spans="2:12">
      <c r="B17" s="5" t="s">
        <v>88</v>
      </c>
      <c r="C17" s="6">
        <v>10</v>
      </c>
      <c r="D17" s="6">
        <v>1830</v>
      </c>
      <c r="E17" s="6">
        <v>1470</v>
      </c>
      <c r="F17" s="6">
        <v>990</v>
      </c>
      <c r="G17" s="6">
        <v>840</v>
      </c>
      <c r="H17" s="6">
        <v>140</v>
      </c>
      <c r="I17" s="6">
        <v>50</v>
      </c>
      <c r="J17" s="6">
        <v>0</v>
      </c>
      <c r="K17" s="6">
        <v>5330</v>
      </c>
      <c r="L17" s="6"/>
    </row>
    <row r="18" spans="2:12">
      <c r="B18" s="5" t="s">
        <v>89</v>
      </c>
      <c r="C18" s="6" t="s">
        <v>40</v>
      </c>
      <c r="D18" s="6">
        <v>110</v>
      </c>
      <c r="E18" s="6">
        <v>230</v>
      </c>
      <c r="F18" s="6">
        <v>260</v>
      </c>
      <c r="G18" s="6">
        <v>320</v>
      </c>
      <c r="H18" s="6">
        <v>80</v>
      </c>
      <c r="I18" s="6">
        <v>40</v>
      </c>
      <c r="J18" s="6">
        <v>0</v>
      </c>
      <c r="K18" s="6">
        <v>1060</v>
      </c>
      <c r="L18" s="6"/>
    </row>
    <row r="19" spans="2:12">
      <c r="B19" s="5" t="s">
        <v>90</v>
      </c>
      <c r="C19" s="6">
        <v>10</v>
      </c>
      <c r="D19" s="6">
        <v>130</v>
      </c>
      <c r="E19" s="6">
        <v>250</v>
      </c>
      <c r="F19" s="6">
        <v>260</v>
      </c>
      <c r="G19" s="6">
        <v>320</v>
      </c>
      <c r="H19" s="6">
        <v>100</v>
      </c>
      <c r="I19" s="6">
        <v>40</v>
      </c>
      <c r="J19" s="6">
        <v>0</v>
      </c>
      <c r="K19" s="6">
        <v>1100</v>
      </c>
      <c r="L19" s="6"/>
    </row>
    <row r="20" spans="2:12">
      <c r="B20" s="5" t="s">
        <v>91</v>
      </c>
      <c r="C20" s="6">
        <v>10</v>
      </c>
      <c r="D20" s="6">
        <v>220</v>
      </c>
      <c r="E20" s="6">
        <v>390</v>
      </c>
      <c r="F20" s="6">
        <v>500</v>
      </c>
      <c r="G20" s="6">
        <v>540</v>
      </c>
      <c r="H20" s="6">
        <v>120</v>
      </c>
      <c r="I20" s="6">
        <v>40</v>
      </c>
      <c r="J20" s="6">
        <v>0</v>
      </c>
      <c r="K20" s="6">
        <v>1810</v>
      </c>
      <c r="L20" s="6"/>
    </row>
    <row r="21" spans="2:12">
      <c r="B21" s="5" t="s">
        <v>92</v>
      </c>
      <c r="C21" s="6" t="s">
        <v>40</v>
      </c>
      <c r="D21" s="6">
        <v>290</v>
      </c>
      <c r="E21" s="6">
        <v>610</v>
      </c>
      <c r="F21" s="6">
        <v>550</v>
      </c>
      <c r="G21" s="6">
        <v>520</v>
      </c>
      <c r="H21" s="6">
        <v>80</v>
      </c>
      <c r="I21" s="6">
        <v>30</v>
      </c>
      <c r="J21" s="6">
        <v>0</v>
      </c>
      <c r="K21" s="6">
        <v>2100</v>
      </c>
      <c r="L21" s="6"/>
    </row>
    <row r="22" spans="2:12">
      <c r="B22" s="5" t="s">
        <v>93</v>
      </c>
      <c r="C22" s="6" t="s">
        <v>40</v>
      </c>
      <c r="D22" s="6">
        <v>290</v>
      </c>
      <c r="E22" s="6">
        <v>390</v>
      </c>
      <c r="F22" s="6">
        <v>430</v>
      </c>
      <c r="G22" s="6">
        <v>310</v>
      </c>
      <c r="H22" s="6">
        <v>70</v>
      </c>
      <c r="I22" s="6">
        <v>30</v>
      </c>
      <c r="J22" s="6">
        <v>0</v>
      </c>
      <c r="K22" s="6">
        <v>1520</v>
      </c>
      <c r="L22" s="6"/>
    </row>
    <row r="23" spans="2:12">
      <c r="B23" s="5" t="s">
        <v>94</v>
      </c>
      <c r="C23" s="6">
        <v>0</v>
      </c>
      <c r="D23" s="6">
        <v>50</v>
      </c>
      <c r="E23" s="6">
        <v>100</v>
      </c>
      <c r="F23" s="6">
        <v>60</v>
      </c>
      <c r="G23" s="6">
        <v>40</v>
      </c>
      <c r="H23" s="6">
        <v>10</v>
      </c>
      <c r="I23" s="6" t="s">
        <v>40</v>
      </c>
      <c r="J23" s="6">
        <v>0</v>
      </c>
      <c r="K23" s="6">
        <v>260</v>
      </c>
      <c r="L23" s="6"/>
    </row>
    <row r="24" spans="2:12">
      <c r="B24" s="5"/>
    </row>
    <row r="25" spans="2:12" ht="13">
      <c r="B25" s="3" t="s">
        <v>95</v>
      </c>
      <c r="C25" s="6"/>
      <c r="D25" s="6"/>
      <c r="E25" s="6"/>
      <c r="F25" s="6"/>
      <c r="G25" s="6"/>
      <c r="H25" s="6"/>
      <c r="I25" s="6"/>
      <c r="J25" s="6"/>
      <c r="K25" s="6"/>
      <c r="L25" s="6"/>
    </row>
    <row r="26" spans="2:12" ht="14.5">
      <c r="B26" s="2806" t="s">
        <v>729</v>
      </c>
      <c r="C26" s="6">
        <v>10</v>
      </c>
      <c r="D26" s="6">
        <v>3400</v>
      </c>
      <c r="E26" s="6">
        <v>2370</v>
      </c>
      <c r="F26" s="6">
        <v>1850</v>
      </c>
      <c r="G26" s="6">
        <v>1510</v>
      </c>
      <c r="H26" s="6">
        <v>260</v>
      </c>
      <c r="I26" s="6">
        <v>50</v>
      </c>
      <c r="J26" s="6">
        <v>0</v>
      </c>
      <c r="K26" s="6">
        <v>9460</v>
      </c>
      <c r="L26" s="6"/>
    </row>
    <row r="27" spans="2:12">
      <c r="B27" s="5"/>
    </row>
    <row r="28" spans="2:12" ht="13">
      <c r="B28" s="3" t="s">
        <v>96</v>
      </c>
      <c r="C28" s="6"/>
      <c r="D28" s="6"/>
      <c r="E28" s="6"/>
      <c r="F28" s="6"/>
      <c r="G28" s="6"/>
      <c r="H28" s="6"/>
      <c r="I28" s="6"/>
      <c r="J28" s="6"/>
      <c r="K28" s="6"/>
      <c r="L28" s="6"/>
    </row>
    <row r="29" spans="2:12">
      <c r="B29" s="5" t="s">
        <v>97</v>
      </c>
      <c r="C29" s="6" t="s">
        <v>40</v>
      </c>
      <c r="D29" s="6">
        <v>140</v>
      </c>
      <c r="E29" s="6">
        <v>240</v>
      </c>
      <c r="F29" s="6">
        <v>190</v>
      </c>
      <c r="G29" s="6">
        <v>180</v>
      </c>
      <c r="H29" s="6">
        <v>20</v>
      </c>
      <c r="I29" s="6">
        <v>10</v>
      </c>
      <c r="J29" s="6">
        <v>0</v>
      </c>
      <c r="K29" s="6">
        <v>790</v>
      </c>
      <c r="L29" s="6"/>
    </row>
    <row r="30" spans="2:12">
      <c r="B30" s="5" t="s">
        <v>98</v>
      </c>
      <c r="C30" s="6">
        <v>0</v>
      </c>
      <c r="D30" s="6">
        <v>30</v>
      </c>
      <c r="E30" s="6">
        <v>40</v>
      </c>
      <c r="F30" s="6">
        <v>60</v>
      </c>
      <c r="G30" s="6">
        <v>70</v>
      </c>
      <c r="H30" s="6">
        <v>10</v>
      </c>
      <c r="I30" s="6" t="s">
        <v>40</v>
      </c>
      <c r="J30" s="6">
        <v>0</v>
      </c>
      <c r="K30" s="6">
        <v>210</v>
      </c>
      <c r="L30" s="6"/>
    </row>
    <row r="31" spans="2:12">
      <c r="B31" s="5"/>
    </row>
    <row r="32" spans="2:12" ht="13">
      <c r="B32" s="3" t="s">
        <v>99</v>
      </c>
      <c r="C32" s="6"/>
      <c r="D32" s="6"/>
      <c r="E32" s="6"/>
      <c r="F32" s="6"/>
      <c r="G32" s="6"/>
      <c r="H32" s="6"/>
      <c r="I32" s="6"/>
      <c r="J32" s="6"/>
      <c r="K32" s="6"/>
      <c r="L32" s="6"/>
    </row>
    <row r="33" spans="2:12">
      <c r="B33" s="5" t="s">
        <v>100</v>
      </c>
      <c r="C33" s="6" t="s">
        <v>40</v>
      </c>
      <c r="D33" s="6">
        <v>60</v>
      </c>
      <c r="E33" s="6">
        <v>60</v>
      </c>
      <c r="F33" s="6">
        <v>50</v>
      </c>
      <c r="G33" s="6">
        <v>30</v>
      </c>
      <c r="H33" s="6">
        <v>10</v>
      </c>
      <c r="I33" s="6" t="s">
        <v>40</v>
      </c>
      <c r="J33" s="6">
        <v>0</v>
      </c>
      <c r="K33" s="6">
        <v>210</v>
      </c>
      <c r="L33" s="6"/>
    </row>
    <row r="34" spans="2:12">
      <c r="B34" s="5" t="s">
        <v>101</v>
      </c>
      <c r="C34" s="6">
        <v>0</v>
      </c>
      <c r="D34" s="6">
        <v>20</v>
      </c>
      <c r="E34" s="6">
        <v>40</v>
      </c>
      <c r="F34" s="6">
        <v>60</v>
      </c>
      <c r="G34" s="6">
        <v>50</v>
      </c>
      <c r="H34" s="6">
        <v>10</v>
      </c>
      <c r="I34" s="6">
        <v>10</v>
      </c>
      <c r="J34" s="6">
        <v>0</v>
      </c>
      <c r="K34" s="6">
        <v>200</v>
      </c>
      <c r="L34" s="6"/>
    </row>
    <row r="35" spans="2:12">
      <c r="B35" s="5"/>
    </row>
    <row r="36" spans="2:12" ht="13">
      <c r="B36" s="3" t="s">
        <v>102</v>
      </c>
      <c r="C36" s="6"/>
      <c r="D36" s="6"/>
      <c r="E36" s="6"/>
      <c r="F36" s="6"/>
      <c r="G36" s="6"/>
      <c r="H36" s="6"/>
      <c r="I36" s="6"/>
      <c r="J36" s="6"/>
      <c r="K36" s="6"/>
      <c r="L36" s="6"/>
    </row>
    <row r="37" spans="2:12">
      <c r="B37" s="5" t="s">
        <v>102</v>
      </c>
      <c r="C37" s="6">
        <v>0</v>
      </c>
      <c r="D37" s="6">
        <v>50</v>
      </c>
      <c r="E37" s="6">
        <v>110</v>
      </c>
      <c r="F37" s="6">
        <v>130</v>
      </c>
      <c r="G37" s="6">
        <v>120</v>
      </c>
      <c r="H37" s="6">
        <v>30</v>
      </c>
      <c r="I37" s="6" t="s">
        <v>40</v>
      </c>
      <c r="J37" s="6">
        <v>0</v>
      </c>
      <c r="K37" s="6">
        <v>440</v>
      </c>
      <c r="L37" s="6"/>
    </row>
    <row r="38" spans="2:12">
      <c r="B38" s="5"/>
    </row>
    <row r="39" spans="2:12" ht="13">
      <c r="B39" s="3" t="s">
        <v>103</v>
      </c>
      <c r="C39" s="6"/>
      <c r="D39" s="6"/>
      <c r="E39" s="6"/>
      <c r="F39" s="6"/>
      <c r="G39" s="6"/>
      <c r="H39" s="6"/>
      <c r="I39" s="6"/>
      <c r="J39" s="6"/>
      <c r="K39" s="6"/>
      <c r="L39" s="6"/>
    </row>
    <row r="40" spans="2:12">
      <c r="B40" s="5" t="s">
        <v>104</v>
      </c>
      <c r="C40" s="6">
        <v>0</v>
      </c>
      <c r="D40" s="6">
        <v>650</v>
      </c>
      <c r="E40" s="6">
        <v>690</v>
      </c>
      <c r="F40" s="6">
        <v>550</v>
      </c>
      <c r="G40" s="6">
        <v>500</v>
      </c>
      <c r="H40" s="6">
        <v>100</v>
      </c>
      <c r="I40" s="6">
        <v>30</v>
      </c>
      <c r="J40" s="6">
        <v>0</v>
      </c>
      <c r="K40" s="6">
        <v>2500</v>
      </c>
      <c r="L40" s="6"/>
    </row>
    <row r="41" spans="2:12">
      <c r="B41" s="5" t="s">
        <v>105</v>
      </c>
      <c r="C41" s="6">
        <v>0</v>
      </c>
      <c r="D41" s="6">
        <v>70</v>
      </c>
      <c r="E41" s="6">
        <v>170</v>
      </c>
      <c r="F41" s="6">
        <v>250</v>
      </c>
      <c r="G41" s="6">
        <v>240</v>
      </c>
      <c r="H41" s="6">
        <v>60</v>
      </c>
      <c r="I41" s="6">
        <v>60</v>
      </c>
      <c r="J41" s="6">
        <v>0</v>
      </c>
      <c r="K41" s="6">
        <v>860</v>
      </c>
      <c r="L41" s="6"/>
    </row>
    <row r="42" spans="2:12">
      <c r="B42" s="5" t="s">
        <v>106</v>
      </c>
      <c r="C42" s="6">
        <v>0</v>
      </c>
      <c r="D42" s="6">
        <v>10</v>
      </c>
      <c r="E42" s="6">
        <v>10</v>
      </c>
      <c r="F42" s="6">
        <v>10</v>
      </c>
      <c r="G42" s="6">
        <v>10</v>
      </c>
      <c r="H42" s="6" t="s">
        <v>40</v>
      </c>
      <c r="I42" s="6" t="s">
        <v>40</v>
      </c>
      <c r="J42" s="6">
        <v>0</v>
      </c>
      <c r="K42" s="6">
        <v>40</v>
      </c>
      <c r="L42" s="6"/>
    </row>
    <row r="43" spans="2:12">
      <c r="B43" s="5"/>
    </row>
    <row r="44" spans="2:12" ht="13">
      <c r="B44" s="3" t="s">
        <v>107</v>
      </c>
      <c r="C44" s="6"/>
      <c r="D44" s="6"/>
      <c r="E44" s="6"/>
      <c r="F44" s="6"/>
      <c r="G44" s="6"/>
      <c r="H44" s="6"/>
      <c r="I44" s="6"/>
      <c r="J44" s="6"/>
      <c r="K44" s="6"/>
      <c r="L44" s="6"/>
    </row>
    <row r="45" spans="2:12">
      <c r="B45" s="5" t="s">
        <v>107</v>
      </c>
      <c r="C45" s="6">
        <v>0</v>
      </c>
      <c r="D45" s="6">
        <v>150</v>
      </c>
      <c r="E45" s="6">
        <v>300</v>
      </c>
      <c r="F45" s="6">
        <v>220</v>
      </c>
      <c r="G45" s="6">
        <v>150</v>
      </c>
      <c r="H45" s="6">
        <v>20</v>
      </c>
      <c r="I45" s="6">
        <v>10</v>
      </c>
      <c r="J45" s="6">
        <v>0</v>
      </c>
      <c r="K45" s="6">
        <v>840</v>
      </c>
      <c r="L45" s="6"/>
    </row>
    <row r="46" spans="2:12">
      <c r="B46" s="5"/>
    </row>
    <row r="47" spans="2:12" ht="13">
      <c r="B47" s="3" t="s">
        <v>108</v>
      </c>
      <c r="C47" s="6"/>
      <c r="D47" s="6"/>
      <c r="E47" s="6"/>
      <c r="F47" s="6"/>
      <c r="G47" s="6"/>
      <c r="H47" s="6"/>
      <c r="I47" s="6"/>
      <c r="J47" s="6"/>
      <c r="K47" s="6"/>
      <c r="L47" s="6"/>
    </row>
    <row r="48" spans="2:12">
      <c r="B48" s="5" t="s">
        <v>109</v>
      </c>
      <c r="C48" s="6">
        <v>0</v>
      </c>
      <c r="D48" s="6">
        <v>680</v>
      </c>
      <c r="E48" s="6">
        <v>610</v>
      </c>
      <c r="F48" s="6">
        <v>280</v>
      </c>
      <c r="G48" s="6">
        <v>170</v>
      </c>
      <c r="H48" s="6">
        <v>30</v>
      </c>
      <c r="I48" s="6" t="s">
        <v>40</v>
      </c>
      <c r="J48" s="6">
        <v>10</v>
      </c>
      <c r="K48" s="6">
        <v>1780</v>
      </c>
      <c r="L48" s="6"/>
    </row>
    <row r="49" spans="2:12">
      <c r="B49" s="5"/>
    </row>
    <row r="50" spans="2:12" ht="13">
      <c r="B50" s="3" t="s">
        <v>110</v>
      </c>
      <c r="C50" s="6"/>
      <c r="D50" s="6"/>
      <c r="E50" s="6"/>
      <c r="F50" s="6"/>
      <c r="G50" s="6"/>
      <c r="H50" s="6"/>
      <c r="I50" s="6"/>
      <c r="J50" s="6"/>
      <c r="K50" s="6"/>
      <c r="L50" s="6"/>
    </row>
    <row r="51" spans="2:12">
      <c r="B51" s="5" t="s">
        <v>111</v>
      </c>
      <c r="C51" s="6">
        <v>50</v>
      </c>
      <c r="D51" s="6">
        <v>3750</v>
      </c>
      <c r="E51" s="6">
        <v>6150</v>
      </c>
      <c r="F51" s="6">
        <v>7870</v>
      </c>
      <c r="G51" s="6">
        <v>14030</v>
      </c>
      <c r="H51" s="6">
        <v>4340</v>
      </c>
      <c r="I51" s="6">
        <v>1500</v>
      </c>
      <c r="J51" s="6">
        <v>0</v>
      </c>
      <c r="K51" s="6">
        <v>37700</v>
      </c>
      <c r="L51" s="6"/>
    </row>
    <row r="52" spans="2:12">
      <c r="B52" s="5" t="s">
        <v>112</v>
      </c>
      <c r="C52" s="6">
        <v>20</v>
      </c>
      <c r="D52" s="6">
        <v>910</v>
      </c>
      <c r="E52" s="6">
        <v>1030</v>
      </c>
      <c r="F52" s="6">
        <v>1020</v>
      </c>
      <c r="G52" s="6">
        <v>1030</v>
      </c>
      <c r="H52" s="6">
        <v>270</v>
      </c>
      <c r="I52" s="6">
        <v>120</v>
      </c>
      <c r="J52" s="6">
        <v>0</v>
      </c>
      <c r="K52" s="6">
        <v>4380</v>
      </c>
      <c r="L52" s="6"/>
    </row>
    <row r="53" spans="2:12">
      <c r="B53" s="5" t="s">
        <v>786</v>
      </c>
      <c r="C53" s="6">
        <v>20</v>
      </c>
      <c r="D53" s="6">
        <v>30</v>
      </c>
      <c r="E53" s="6">
        <v>30</v>
      </c>
      <c r="F53" s="6">
        <v>90</v>
      </c>
      <c r="G53" s="6">
        <v>190</v>
      </c>
      <c r="H53" s="6">
        <v>60</v>
      </c>
      <c r="I53" s="6">
        <v>20</v>
      </c>
      <c r="J53" s="6" t="s">
        <v>40</v>
      </c>
      <c r="K53" s="6">
        <v>440</v>
      </c>
      <c r="L53" s="6"/>
    </row>
    <row r="54" spans="2:12">
      <c r="B54" s="5" t="s">
        <v>113</v>
      </c>
      <c r="C54" s="6">
        <v>110</v>
      </c>
      <c r="D54" s="6">
        <v>2050</v>
      </c>
      <c r="E54" s="6">
        <v>2230</v>
      </c>
      <c r="F54" s="6">
        <v>2180</v>
      </c>
      <c r="G54" s="6">
        <v>3000</v>
      </c>
      <c r="H54" s="6">
        <v>870</v>
      </c>
      <c r="I54" s="6">
        <v>250</v>
      </c>
      <c r="J54" s="6">
        <v>0</v>
      </c>
      <c r="K54" s="6">
        <v>10700</v>
      </c>
      <c r="L54" s="6"/>
    </row>
    <row r="55" spans="2:12">
      <c r="B55" s="5" t="s">
        <v>114</v>
      </c>
      <c r="C55" s="6">
        <v>40</v>
      </c>
      <c r="D55" s="6">
        <v>360</v>
      </c>
      <c r="E55" s="6">
        <v>410</v>
      </c>
      <c r="F55" s="6">
        <v>390</v>
      </c>
      <c r="G55" s="6">
        <v>500</v>
      </c>
      <c r="H55" s="6">
        <v>120</v>
      </c>
      <c r="I55" s="6">
        <v>20</v>
      </c>
      <c r="J55" s="6">
        <v>0</v>
      </c>
      <c r="K55" s="6">
        <v>1830</v>
      </c>
      <c r="L55" s="6"/>
    </row>
    <row r="56" spans="2:12">
      <c r="B56" s="5" t="s">
        <v>115</v>
      </c>
      <c r="C56" s="6">
        <v>20</v>
      </c>
      <c r="D56" s="6">
        <v>370</v>
      </c>
      <c r="E56" s="6">
        <v>430</v>
      </c>
      <c r="F56" s="6">
        <v>390</v>
      </c>
      <c r="G56" s="6">
        <v>440</v>
      </c>
      <c r="H56" s="6">
        <v>100</v>
      </c>
      <c r="I56" s="6">
        <v>40</v>
      </c>
      <c r="J56" s="6">
        <v>0</v>
      </c>
      <c r="K56" s="6">
        <v>1790</v>
      </c>
      <c r="L56" s="6"/>
    </row>
    <row r="57" spans="2:12">
      <c r="B57" s="5" t="s">
        <v>116</v>
      </c>
      <c r="C57" s="6" t="s">
        <v>40</v>
      </c>
      <c r="D57" s="6">
        <v>120</v>
      </c>
      <c r="E57" s="6">
        <v>220</v>
      </c>
      <c r="F57" s="6">
        <v>220</v>
      </c>
      <c r="G57" s="6">
        <v>220</v>
      </c>
      <c r="H57" s="6">
        <v>50</v>
      </c>
      <c r="I57" s="6">
        <v>20</v>
      </c>
      <c r="J57" s="6">
        <v>0</v>
      </c>
      <c r="K57" s="6">
        <v>840</v>
      </c>
      <c r="L57" s="6"/>
    </row>
    <row r="58" spans="2:12">
      <c r="B58" s="5"/>
    </row>
    <row r="59" spans="2:12" ht="13">
      <c r="B59" s="3" t="s">
        <v>62</v>
      </c>
      <c r="C59" s="6"/>
      <c r="D59" s="6"/>
      <c r="E59" s="6"/>
      <c r="F59" s="6"/>
      <c r="G59" s="6"/>
      <c r="H59" s="6"/>
      <c r="I59" s="6"/>
      <c r="J59" s="6"/>
      <c r="K59" s="6"/>
      <c r="L59" s="6"/>
    </row>
    <row r="60" spans="2:12">
      <c r="B60" s="5" t="s">
        <v>117</v>
      </c>
      <c r="C60" s="6">
        <v>10</v>
      </c>
      <c r="D60" s="6">
        <v>950</v>
      </c>
      <c r="E60" s="6">
        <v>740</v>
      </c>
      <c r="F60" s="6">
        <v>450</v>
      </c>
      <c r="G60" s="6">
        <v>450</v>
      </c>
      <c r="H60" s="6">
        <v>80</v>
      </c>
      <c r="I60" s="6">
        <v>20</v>
      </c>
      <c r="J60" s="6">
        <v>0</v>
      </c>
      <c r="K60" s="6">
        <v>2690</v>
      </c>
      <c r="L60" s="6"/>
    </row>
    <row r="61" spans="2:12">
      <c r="B61" s="5"/>
    </row>
    <row r="62" spans="2:12" ht="13">
      <c r="B62" s="3" t="s">
        <v>118</v>
      </c>
      <c r="C62" s="6"/>
      <c r="D62" s="6"/>
      <c r="E62" s="6"/>
      <c r="F62" s="6"/>
      <c r="G62" s="6"/>
      <c r="H62" s="6"/>
      <c r="I62" s="6"/>
      <c r="J62" s="6"/>
      <c r="K62" s="6"/>
      <c r="L62" s="6"/>
    </row>
    <row r="63" spans="2:12">
      <c r="B63" s="5" t="s">
        <v>119</v>
      </c>
      <c r="C63" s="6">
        <v>10</v>
      </c>
      <c r="D63" s="6">
        <v>1250</v>
      </c>
      <c r="E63" s="6">
        <v>1560</v>
      </c>
      <c r="F63" s="6">
        <v>1460</v>
      </c>
      <c r="G63" s="6">
        <v>1180</v>
      </c>
      <c r="H63" s="6">
        <v>190</v>
      </c>
      <c r="I63" s="6">
        <v>40</v>
      </c>
      <c r="J63" s="6">
        <v>0</v>
      </c>
      <c r="K63" s="6">
        <v>5700</v>
      </c>
      <c r="L63" s="6"/>
    </row>
    <row r="64" spans="2:12">
      <c r="B64" s="5" t="s">
        <v>120</v>
      </c>
      <c r="C64" s="6" t="s">
        <v>40</v>
      </c>
      <c r="D64" s="6">
        <v>300</v>
      </c>
      <c r="E64" s="6">
        <v>430</v>
      </c>
      <c r="F64" s="6">
        <v>550</v>
      </c>
      <c r="G64" s="6">
        <v>440</v>
      </c>
      <c r="H64" s="6">
        <v>80</v>
      </c>
      <c r="I64" s="6">
        <v>20</v>
      </c>
      <c r="J64" s="6">
        <v>0</v>
      </c>
      <c r="K64" s="6">
        <v>1820</v>
      </c>
      <c r="L64" s="6"/>
    </row>
    <row r="65" spans="2:12">
      <c r="B65" s="5" t="s">
        <v>121</v>
      </c>
      <c r="C65" s="6" t="s">
        <v>40</v>
      </c>
      <c r="D65" s="6">
        <v>30</v>
      </c>
      <c r="E65" s="6">
        <v>70</v>
      </c>
      <c r="F65" s="6">
        <v>50</v>
      </c>
      <c r="G65" s="6">
        <v>60</v>
      </c>
      <c r="H65" s="6" t="s">
        <v>40</v>
      </c>
      <c r="I65" s="6" t="s">
        <v>40</v>
      </c>
      <c r="J65" s="6">
        <v>0</v>
      </c>
      <c r="K65" s="6">
        <v>210</v>
      </c>
      <c r="L65" s="6"/>
    </row>
    <row r="66" spans="2:12">
      <c r="B66" s="5" t="s">
        <v>122</v>
      </c>
      <c r="C66" s="6">
        <v>0</v>
      </c>
      <c r="D66" s="6">
        <v>10</v>
      </c>
      <c r="E66" s="6">
        <v>50</v>
      </c>
      <c r="F66" s="6">
        <v>40</v>
      </c>
      <c r="G66" s="6">
        <v>20</v>
      </c>
      <c r="H66" s="6" t="s">
        <v>40</v>
      </c>
      <c r="I66" s="6" t="s">
        <v>40</v>
      </c>
      <c r="J66" s="6">
        <v>0</v>
      </c>
      <c r="K66" s="6">
        <v>130</v>
      </c>
      <c r="L66" s="6"/>
    </row>
    <row r="67" spans="2:12">
      <c r="B67" s="5" t="s">
        <v>123</v>
      </c>
      <c r="C67" s="6">
        <v>0</v>
      </c>
      <c r="D67" s="6">
        <v>20</v>
      </c>
      <c r="E67" s="6">
        <v>20</v>
      </c>
      <c r="F67" s="6">
        <v>20</v>
      </c>
      <c r="G67" s="6">
        <v>20</v>
      </c>
      <c r="H67" s="6" t="s">
        <v>40</v>
      </c>
      <c r="I67" s="6" t="s">
        <v>40</v>
      </c>
      <c r="J67" s="6">
        <v>0</v>
      </c>
      <c r="K67" s="6">
        <v>70</v>
      </c>
      <c r="L67" s="6"/>
    </row>
    <row r="68" spans="2:12">
      <c r="B68" s="5"/>
    </row>
    <row r="69" spans="2:12" ht="13">
      <c r="B69" s="3" t="s">
        <v>125</v>
      </c>
      <c r="C69" s="6"/>
      <c r="D69" s="6"/>
      <c r="E69" s="6"/>
      <c r="F69" s="6"/>
      <c r="G69" s="6"/>
      <c r="H69" s="6"/>
      <c r="I69" s="6"/>
      <c r="J69" s="6"/>
      <c r="K69" s="6"/>
      <c r="L69" s="6"/>
    </row>
    <row r="70" spans="2:12">
      <c r="B70" s="5" t="s">
        <v>126</v>
      </c>
      <c r="C70" s="6">
        <v>20</v>
      </c>
      <c r="D70" s="6">
        <v>1120</v>
      </c>
      <c r="E70" s="6">
        <v>1360</v>
      </c>
      <c r="F70" s="6">
        <v>1450</v>
      </c>
      <c r="G70" s="6">
        <v>1190</v>
      </c>
      <c r="H70" s="6">
        <v>190</v>
      </c>
      <c r="I70" s="6">
        <v>80</v>
      </c>
      <c r="J70" s="6">
        <v>0</v>
      </c>
      <c r="K70" s="6">
        <v>5410</v>
      </c>
      <c r="L70" s="6"/>
    </row>
    <row r="71" spans="2:12">
      <c r="B71" s="5" t="s">
        <v>127</v>
      </c>
      <c r="C71" s="6">
        <v>10</v>
      </c>
      <c r="D71" s="6">
        <v>450</v>
      </c>
      <c r="E71" s="6">
        <v>510</v>
      </c>
      <c r="F71" s="6">
        <v>690</v>
      </c>
      <c r="G71" s="6">
        <v>740</v>
      </c>
      <c r="H71" s="6">
        <v>210</v>
      </c>
      <c r="I71" s="6">
        <v>70</v>
      </c>
      <c r="J71" s="6" t="s">
        <v>40</v>
      </c>
      <c r="K71" s="6">
        <v>2680</v>
      </c>
      <c r="L71" s="6"/>
    </row>
    <row r="72" spans="2:12">
      <c r="B72" s="5" t="s">
        <v>128</v>
      </c>
      <c r="C72" s="6">
        <v>0</v>
      </c>
      <c r="D72" s="6">
        <v>90</v>
      </c>
      <c r="E72" s="6">
        <v>170</v>
      </c>
      <c r="F72" s="6">
        <v>180</v>
      </c>
      <c r="G72" s="6">
        <v>140</v>
      </c>
      <c r="H72" s="6">
        <v>40</v>
      </c>
      <c r="I72" s="6">
        <v>10</v>
      </c>
      <c r="J72" s="6">
        <v>0</v>
      </c>
      <c r="K72" s="6">
        <v>610</v>
      </c>
      <c r="L72" s="6"/>
    </row>
    <row r="73" spans="2:12">
      <c r="B73" s="5" t="s">
        <v>129</v>
      </c>
      <c r="C73" s="6" t="s">
        <v>40</v>
      </c>
      <c r="D73" s="6">
        <v>260</v>
      </c>
      <c r="E73" s="6">
        <v>420</v>
      </c>
      <c r="F73" s="6">
        <v>690</v>
      </c>
      <c r="G73" s="6">
        <v>570</v>
      </c>
      <c r="H73" s="6">
        <v>200</v>
      </c>
      <c r="I73" s="6">
        <v>40</v>
      </c>
      <c r="J73" s="6">
        <v>0</v>
      </c>
      <c r="K73" s="6">
        <v>2180</v>
      </c>
      <c r="L73" s="6"/>
    </row>
    <row r="74" spans="2:12">
      <c r="B74" s="5" t="s">
        <v>130</v>
      </c>
      <c r="C74" s="6">
        <v>0</v>
      </c>
      <c r="D74" s="6">
        <v>20</v>
      </c>
      <c r="E74" s="6">
        <v>30</v>
      </c>
      <c r="F74" s="6">
        <v>60</v>
      </c>
      <c r="G74" s="6">
        <v>50</v>
      </c>
      <c r="H74" s="6">
        <v>10</v>
      </c>
      <c r="I74" s="6">
        <v>10</v>
      </c>
      <c r="J74" s="6">
        <v>0</v>
      </c>
      <c r="K74" s="6">
        <v>170</v>
      </c>
      <c r="L74" s="6"/>
    </row>
    <row r="75" spans="2:12">
      <c r="B75" s="5"/>
    </row>
    <row r="76" spans="2:12" ht="13">
      <c r="B76" s="3" t="s">
        <v>124</v>
      </c>
      <c r="C76" s="6"/>
      <c r="D76" s="6"/>
      <c r="E76" s="6"/>
      <c r="F76" s="6"/>
      <c r="G76" s="6"/>
      <c r="H76" s="6"/>
      <c r="I76" s="6"/>
      <c r="J76" s="6"/>
      <c r="K76" s="6"/>
      <c r="L76" s="6"/>
    </row>
    <row r="77" spans="2:12">
      <c r="B77" s="5" t="s">
        <v>124</v>
      </c>
      <c r="C77" s="6">
        <v>0</v>
      </c>
      <c r="D77" s="6">
        <v>10</v>
      </c>
      <c r="E77" s="6">
        <v>10</v>
      </c>
      <c r="F77" s="6">
        <v>30</v>
      </c>
      <c r="G77" s="6">
        <v>50</v>
      </c>
      <c r="H77" s="6">
        <v>20</v>
      </c>
      <c r="I77" s="6">
        <v>10</v>
      </c>
      <c r="J77" s="6">
        <v>0</v>
      </c>
      <c r="K77" s="6">
        <v>110</v>
      </c>
      <c r="L77" s="6"/>
    </row>
    <row r="78" spans="2:12">
      <c r="B78" s="5"/>
    </row>
    <row r="79" spans="2:12" ht="13">
      <c r="B79" s="3" t="s">
        <v>133</v>
      </c>
      <c r="C79" s="6"/>
      <c r="D79" s="6"/>
      <c r="E79" s="6"/>
      <c r="F79" s="6"/>
      <c r="G79" s="6"/>
      <c r="H79" s="6"/>
      <c r="I79" s="6"/>
      <c r="J79" s="6"/>
      <c r="K79" s="6"/>
      <c r="L79" s="6"/>
    </row>
    <row r="80" spans="2:12">
      <c r="B80" s="5" t="s">
        <v>133</v>
      </c>
      <c r="C80" s="6">
        <v>0</v>
      </c>
      <c r="D80" s="6">
        <v>110</v>
      </c>
      <c r="E80" s="6">
        <v>260</v>
      </c>
      <c r="F80" s="6">
        <v>360</v>
      </c>
      <c r="G80" s="6">
        <v>430</v>
      </c>
      <c r="H80" s="6">
        <v>110</v>
      </c>
      <c r="I80" s="6">
        <v>40</v>
      </c>
      <c r="J80" s="6">
        <v>0</v>
      </c>
      <c r="K80" s="6">
        <v>1310</v>
      </c>
      <c r="L80" s="6"/>
    </row>
    <row r="81" spans="2:12">
      <c r="B81" s="5"/>
    </row>
    <row r="82" spans="2:12" ht="13">
      <c r="B82" s="3" t="s">
        <v>131</v>
      </c>
      <c r="C82" s="6"/>
      <c r="D82" s="6"/>
      <c r="E82" s="6"/>
      <c r="F82" s="6"/>
      <c r="G82" s="6"/>
      <c r="H82" s="6"/>
      <c r="I82" s="6"/>
      <c r="J82" s="6"/>
      <c r="K82" s="6"/>
      <c r="L82" s="6"/>
    </row>
    <row r="83" spans="2:12" ht="14.5">
      <c r="B83" s="2806" t="s">
        <v>727</v>
      </c>
      <c r="C83" s="6">
        <v>10</v>
      </c>
      <c r="D83" s="6">
        <v>1340</v>
      </c>
      <c r="E83" s="6">
        <v>2100</v>
      </c>
      <c r="F83" s="6">
        <v>1970</v>
      </c>
      <c r="G83" s="6">
        <v>1720</v>
      </c>
      <c r="H83" s="6">
        <v>270</v>
      </c>
      <c r="I83" s="6">
        <v>70</v>
      </c>
      <c r="J83" s="6">
        <v>0</v>
      </c>
      <c r="K83" s="6">
        <v>7470</v>
      </c>
      <c r="L83" s="6"/>
    </row>
    <row r="84" spans="2:12" ht="14.5">
      <c r="B84" s="2806" t="s">
        <v>728</v>
      </c>
      <c r="C84" s="6">
        <v>10</v>
      </c>
      <c r="D84" s="6">
        <v>130</v>
      </c>
      <c r="E84" s="6">
        <v>210</v>
      </c>
      <c r="F84" s="6">
        <v>240</v>
      </c>
      <c r="G84" s="6">
        <v>310</v>
      </c>
      <c r="H84" s="6">
        <v>110</v>
      </c>
      <c r="I84" s="6">
        <v>60</v>
      </c>
      <c r="J84" s="6">
        <v>0</v>
      </c>
      <c r="K84" s="6">
        <v>1080</v>
      </c>
      <c r="L84" s="6"/>
    </row>
    <row r="85" spans="2:12">
      <c r="B85" s="5" t="s">
        <v>132</v>
      </c>
      <c r="C85" s="6">
        <v>0</v>
      </c>
      <c r="D85" s="6">
        <v>10</v>
      </c>
      <c r="E85" s="6">
        <v>20</v>
      </c>
      <c r="F85" s="6">
        <v>20</v>
      </c>
      <c r="G85" s="6">
        <v>20</v>
      </c>
      <c r="H85" s="6">
        <v>10</v>
      </c>
      <c r="I85" s="6" t="s">
        <v>40</v>
      </c>
      <c r="J85" s="6">
        <v>0</v>
      </c>
      <c r="K85" s="6">
        <v>90</v>
      </c>
      <c r="L85" s="6"/>
    </row>
    <row r="86" spans="2:12">
      <c r="B86" s="5"/>
    </row>
    <row r="87" spans="2:12" ht="13">
      <c r="B87" s="3" t="s">
        <v>134</v>
      </c>
      <c r="C87" s="6"/>
      <c r="D87" s="6"/>
      <c r="E87" s="6"/>
      <c r="F87" s="6"/>
      <c r="G87" s="6"/>
      <c r="H87" s="6"/>
      <c r="I87" s="6"/>
      <c r="J87" s="6"/>
      <c r="K87" s="6"/>
      <c r="L87" s="6"/>
    </row>
    <row r="88" spans="2:12">
      <c r="B88" s="5" t="s">
        <v>135</v>
      </c>
      <c r="C88" s="6">
        <v>10</v>
      </c>
      <c r="D88" s="6">
        <v>1240</v>
      </c>
      <c r="E88" s="6">
        <v>850</v>
      </c>
      <c r="F88" s="6">
        <v>730</v>
      </c>
      <c r="G88" s="6">
        <v>600</v>
      </c>
      <c r="H88" s="6">
        <v>90</v>
      </c>
      <c r="I88" s="6">
        <v>20</v>
      </c>
      <c r="J88" s="6" t="s">
        <v>40</v>
      </c>
      <c r="K88" s="6">
        <v>3520</v>
      </c>
      <c r="L88" s="6"/>
    </row>
    <row r="89" spans="2:12">
      <c r="B89" s="5" t="s">
        <v>136</v>
      </c>
      <c r="C89" s="6" t="s">
        <v>40</v>
      </c>
      <c r="D89" s="6">
        <v>220</v>
      </c>
      <c r="E89" s="6">
        <v>350</v>
      </c>
      <c r="F89" s="6">
        <v>330</v>
      </c>
      <c r="G89" s="6">
        <v>310</v>
      </c>
      <c r="H89" s="6">
        <v>80</v>
      </c>
      <c r="I89" s="6">
        <v>40</v>
      </c>
      <c r="J89" s="6">
        <v>0</v>
      </c>
      <c r="K89" s="6">
        <v>1330</v>
      </c>
      <c r="L89" s="6"/>
    </row>
    <row r="90" spans="2:12">
      <c r="B90" s="5" t="s">
        <v>137</v>
      </c>
      <c r="C90" s="6">
        <v>30</v>
      </c>
      <c r="D90" s="6">
        <v>1230</v>
      </c>
      <c r="E90" s="6">
        <v>1590</v>
      </c>
      <c r="F90" s="6">
        <v>1790</v>
      </c>
      <c r="G90" s="6">
        <v>1640</v>
      </c>
      <c r="H90" s="6">
        <v>440</v>
      </c>
      <c r="I90" s="6">
        <v>190</v>
      </c>
      <c r="J90" s="6">
        <v>0</v>
      </c>
      <c r="K90" s="6">
        <v>6910</v>
      </c>
      <c r="L90" s="6"/>
    </row>
    <row r="91" spans="2:12">
      <c r="B91" s="5"/>
    </row>
    <row r="92" spans="2:12" ht="13">
      <c r="B92" s="3" t="s">
        <v>138</v>
      </c>
      <c r="C92" s="6"/>
      <c r="D92" s="6"/>
      <c r="E92" s="6"/>
      <c r="F92" s="6"/>
      <c r="G92" s="6"/>
      <c r="H92" s="6"/>
      <c r="I92" s="6"/>
      <c r="J92" s="6"/>
      <c r="K92" s="6"/>
      <c r="L92" s="6"/>
    </row>
    <row r="93" spans="2:12">
      <c r="B93" s="5" t="s">
        <v>138</v>
      </c>
      <c r="C93" s="6">
        <v>20</v>
      </c>
      <c r="D93" s="6">
        <v>1110</v>
      </c>
      <c r="E93" s="6">
        <v>900</v>
      </c>
      <c r="F93" s="6">
        <v>1270</v>
      </c>
      <c r="G93" s="6">
        <v>2440</v>
      </c>
      <c r="H93" s="6">
        <v>500</v>
      </c>
      <c r="I93" s="6">
        <v>130</v>
      </c>
      <c r="J93" s="6">
        <v>0</v>
      </c>
      <c r="K93" s="6">
        <v>6350</v>
      </c>
      <c r="L93" s="6"/>
    </row>
    <row r="94" spans="2:12">
      <c r="B94" s="5"/>
    </row>
    <row r="95" spans="2:12" ht="13">
      <c r="B95" s="3" t="s">
        <v>139</v>
      </c>
      <c r="C95" s="6"/>
      <c r="D95" s="6"/>
      <c r="E95" s="6"/>
      <c r="F95" s="6"/>
      <c r="G95" s="6"/>
      <c r="H95" s="6"/>
      <c r="I95" s="6"/>
      <c r="J95" s="6"/>
      <c r="K95" s="6"/>
      <c r="L95" s="6"/>
    </row>
    <row r="96" spans="2:12">
      <c r="B96" s="5" t="s">
        <v>140</v>
      </c>
      <c r="C96" s="6">
        <v>230</v>
      </c>
      <c r="D96" s="6">
        <v>9850</v>
      </c>
      <c r="E96" s="6">
        <v>13350</v>
      </c>
      <c r="F96" s="6">
        <v>13890</v>
      </c>
      <c r="G96" s="6">
        <v>18870</v>
      </c>
      <c r="H96" s="6">
        <v>5320</v>
      </c>
      <c r="I96" s="6">
        <v>1450</v>
      </c>
      <c r="J96" s="6">
        <v>0</v>
      </c>
      <c r="K96" s="6">
        <v>62940</v>
      </c>
      <c r="L96" s="6"/>
    </row>
    <row r="97" spans="2:12">
      <c r="B97" s="5" t="s">
        <v>141</v>
      </c>
      <c r="C97" s="6">
        <v>20</v>
      </c>
      <c r="D97" s="6">
        <v>490</v>
      </c>
      <c r="E97" s="6">
        <v>640</v>
      </c>
      <c r="F97" s="6">
        <v>770</v>
      </c>
      <c r="G97" s="6">
        <v>1210</v>
      </c>
      <c r="H97" s="6">
        <v>320</v>
      </c>
      <c r="I97" s="6">
        <v>90</v>
      </c>
      <c r="J97" s="6">
        <v>0</v>
      </c>
      <c r="K97" s="6">
        <v>3540</v>
      </c>
      <c r="L97" s="6"/>
    </row>
    <row r="98" spans="2:12">
      <c r="B98" s="5"/>
    </row>
    <row r="99" spans="2:12" ht="13">
      <c r="B99" s="3" t="s">
        <v>142</v>
      </c>
      <c r="C99" s="6"/>
      <c r="D99" s="6"/>
      <c r="E99" s="6"/>
      <c r="F99" s="6"/>
      <c r="G99" s="6"/>
      <c r="H99" s="6"/>
      <c r="I99" s="6"/>
      <c r="J99" s="6"/>
      <c r="K99" s="6"/>
      <c r="L99" s="6"/>
    </row>
    <row r="100" spans="2:12">
      <c r="B100" s="5" t="s">
        <v>143</v>
      </c>
      <c r="C100" s="6">
        <v>30</v>
      </c>
      <c r="D100" s="6">
        <v>980</v>
      </c>
      <c r="E100" s="6">
        <v>620</v>
      </c>
      <c r="F100" s="6">
        <v>220</v>
      </c>
      <c r="G100" s="6">
        <v>140</v>
      </c>
      <c r="H100" s="6">
        <v>30</v>
      </c>
      <c r="I100" s="6">
        <v>10</v>
      </c>
      <c r="J100" s="6">
        <v>0</v>
      </c>
      <c r="K100" s="6">
        <v>2020</v>
      </c>
      <c r="L100" s="6"/>
    </row>
    <row r="101" spans="2:12">
      <c r="B101" s="5" t="s">
        <v>144</v>
      </c>
      <c r="C101" s="6">
        <v>0</v>
      </c>
      <c r="D101" s="6">
        <v>10</v>
      </c>
      <c r="E101" s="6">
        <v>30</v>
      </c>
      <c r="F101" s="6">
        <v>20</v>
      </c>
      <c r="G101" s="6">
        <v>30</v>
      </c>
      <c r="H101" s="6">
        <v>10</v>
      </c>
      <c r="I101" s="6">
        <v>10</v>
      </c>
      <c r="J101" s="6">
        <v>0</v>
      </c>
      <c r="K101" s="6">
        <v>110</v>
      </c>
      <c r="L101" s="6"/>
    </row>
    <row r="102" spans="2:12">
      <c r="B102" s="5" t="s">
        <v>145</v>
      </c>
      <c r="C102" s="6">
        <v>0</v>
      </c>
      <c r="D102" s="6">
        <v>30</v>
      </c>
      <c r="E102" s="6">
        <v>60</v>
      </c>
      <c r="F102" s="6">
        <v>130</v>
      </c>
      <c r="G102" s="6">
        <v>190</v>
      </c>
      <c r="H102" s="6">
        <v>50</v>
      </c>
      <c r="I102" s="6" t="s">
        <v>40</v>
      </c>
      <c r="J102" s="6">
        <v>0</v>
      </c>
      <c r="K102" s="6">
        <v>460</v>
      </c>
      <c r="L102" s="6"/>
    </row>
    <row r="103" spans="2:12">
      <c r="B103" s="5" t="s">
        <v>146</v>
      </c>
      <c r="C103" s="6">
        <v>0</v>
      </c>
      <c r="D103" s="6">
        <v>20</v>
      </c>
      <c r="E103" s="6">
        <v>10</v>
      </c>
      <c r="F103" s="6">
        <v>10</v>
      </c>
      <c r="G103" s="6">
        <v>10</v>
      </c>
      <c r="H103" s="6">
        <v>0</v>
      </c>
      <c r="I103" s="6">
        <v>0</v>
      </c>
      <c r="J103" s="6">
        <v>0</v>
      </c>
      <c r="K103" s="6">
        <v>40</v>
      </c>
      <c r="L103" s="6"/>
    </row>
    <row r="104" spans="2:12">
      <c r="B104" s="5" t="s">
        <v>147</v>
      </c>
      <c r="C104" s="6" t="s">
        <v>40</v>
      </c>
      <c r="D104" s="6">
        <v>10</v>
      </c>
      <c r="E104" s="6">
        <v>10</v>
      </c>
      <c r="F104" s="6">
        <v>10</v>
      </c>
      <c r="G104" s="6" t="s">
        <v>40</v>
      </c>
      <c r="H104" s="6" t="s">
        <v>40</v>
      </c>
      <c r="I104" s="6">
        <v>0</v>
      </c>
      <c r="J104" s="6">
        <v>0</v>
      </c>
      <c r="K104" s="6">
        <v>40</v>
      </c>
      <c r="L104" s="6"/>
    </row>
    <row r="105" spans="2:12">
      <c r="B105" s="5"/>
    </row>
    <row r="106" spans="2:12" ht="13">
      <c r="B106" s="3" t="s">
        <v>148</v>
      </c>
      <c r="C106" s="6"/>
      <c r="D106" s="6"/>
      <c r="E106" s="6"/>
      <c r="F106" s="6"/>
      <c r="G106" s="6"/>
      <c r="H106" s="6"/>
      <c r="I106" s="6"/>
      <c r="J106" s="6"/>
      <c r="K106" s="6"/>
      <c r="L106" s="6"/>
    </row>
    <row r="107" spans="2:12">
      <c r="B107" s="5" t="s">
        <v>149</v>
      </c>
      <c r="C107" s="6">
        <v>80</v>
      </c>
      <c r="D107" s="6">
        <v>5280</v>
      </c>
      <c r="E107" s="6">
        <v>8580</v>
      </c>
      <c r="F107" s="6">
        <v>9040</v>
      </c>
      <c r="G107" s="6">
        <v>9440</v>
      </c>
      <c r="H107" s="6">
        <v>2200</v>
      </c>
      <c r="I107" s="6">
        <v>750</v>
      </c>
      <c r="J107" s="6">
        <v>0</v>
      </c>
      <c r="K107" s="6">
        <v>35370</v>
      </c>
      <c r="L107" s="6"/>
    </row>
    <row r="108" spans="2:12">
      <c r="B108" s="5"/>
    </row>
    <row r="109" spans="2:12" ht="13">
      <c r="B109" s="3" t="s">
        <v>150</v>
      </c>
      <c r="C109" s="6"/>
      <c r="D109" s="6"/>
      <c r="E109" s="6"/>
      <c r="F109" s="6"/>
      <c r="G109" s="6"/>
      <c r="H109" s="6"/>
      <c r="I109" s="6"/>
      <c r="J109" s="6"/>
      <c r="K109" s="6"/>
      <c r="L109" s="6"/>
    </row>
    <row r="110" spans="2:12">
      <c r="B110" s="5" t="s">
        <v>151</v>
      </c>
      <c r="C110" s="6">
        <v>10</v>
      </c>
      <c r="D110" s="6">
        <v>950</v>
      </c>
      <c r="E110" s="6">
        <v>1420</v>
      </c>
      <c r="F110" s="6">
        <v>1410</v>
      </c>
      <c r="G110" s="6">
        <v>1240</v>
      </c>
      <c r="H110" s="6">
        <v>260</v>
      </c>
      <c r="I110" s="6">
        <v>70</v>
      </c>
      <c r="J110" s="6">
        <v>0</v>
      </c>
      <c r="K110" s="6">
        <v>5340</v>
      </c>
      <c r="L110" s="6"/>
    </row>
    <row r="111" spans="2:12">
      <c r="B111" s="5" t="s">
        <v>152</v>
      </c>
      <c r="C111" s="6">
        <v>0</v>
      </c>
      <c r="D111" s="6">
        <v>20</v>
      </c>
      <c r="E111" s="6">
        <v>80</v>
      </c>
      <c r="F111" s="6">
        <v>80</v>
      </c>
      <c r="G111" s="6">
        <v>90</v>
      </c>
      <c r="H111" s="6">
        <v>20</v>
      </c>
      <c r="I111" s="6">
        <v>10</v>
      </c>
      <c r="J111" s="6">
        <v>0</v>
      </c>
      <c r="K111" s="6">
        <v>300</v>
      </c>
      <c r="L111" s="6"/>
    </row>
    <row r="112" spans="2:12">
      <c r="B112" s="5" t="s">
        <v>790</v>
      </c>
      <c r="C112" s="6">
        <v>40</v>
      </c>
      <c r="D112" s="6">
        <v>2180</v>
      </c>
      <c r="E112" s="6">
        <v>2990</v>
      </c>
      <c r="F112" s="6">
        <v>3770</v>
      </c>
      <c r="G112" s="6">
        <v>5320</v>
      </c>
      <c r="H112" s="6">
        <v>1630</v>
      </c>
      <c r="I112" s="6">
        <v>690</v>
      </c>
      <c r="J112" s="6">
        <v>0</v>
      </c>
      <c r="K112" s="6">
        <v>16600</v>
      </c>
      <c r="L112" s="6"/>
    </row>
    <row r="113" spans="2:12">
      <c r="B113" s="5" t="s">
        <v>153</v>
      </c>
      <c r="C113" s="6" t="s">
        <v>40</v>
      </c>
      <c r="D113" s="6">
        <v>110</v>
      </c>
      <c r="E113" s="6">
        <v>360</v>
      </c>
      <c r="F113" s="6">
        <v>320</v>
      </c>
      <c r="G113" s="6">
        <v>290</v>
      </c>
      <c r="H113" s="6">
        <v>80</v>
      </c>
      <c r="I113" s="6">
        <v>30</v>
      </c>
      <c r="J113" s="6">
        <v>0</v>
      </c>
      <c r="K113" s="6">
        <v>1190</v>
      </c>
      <c r="L113" s="6"/>
    </row>
    <row r="114" spans="2:12">
      <c r="B114" s="5" t="s">
        <v>789</v>
      </c>
      <c r="C114" s="6">
        <v>100</v>
      </c>
      <c r="D114" s="6">
        <v>10470</v>
      </c>
      <c r="E114" s="6">
        <v>12950</v>
      </c>
      <c r="F114" s="6">
        <v>11450</v>
      </c>
      <c r="G114" s="6">
        <v>14180</v>
      </c>
      <c r="H114" s="6">
        <v>3800</v>
      </c>
      <c r="I114" s="6">
        <v>1100</v>
      </c>
      <c r="J114" s="6">
        <v>0</v>
      </c>
      <c r="K114" s="6">
        <v>54030</v>
      </c>
      <c r="L114" s="6"/>
    </row>
    <row r="115" spans="2:12">
      <c r="B115" s="5" t="s">
        <v>154</v>
      </c>
      <c r="C115" s="6" t="s">
        <v>40</v>
      </c>
      <c r="D115" s="6">
        <v>320</v>
      </c>
      <c r="E115" s="6">
        <v>490</v>
      </c>
      <c r="F115" s="6">
        <v>250</v>
      </c>
      <c r="G115" s="6">
        <v>270</v>
      </c>
      <c r="H115" s="6">
        <v>70</v>
      </c>
      <c r="I115" s="6">
        <v>20</v>
      </c>
      <c r="J115" s="6">
        <v>0</v>
      </c>
      <c r="K115" s="6">
        <v>1420</v>
      </c>
      <c r="L115" s="6"/>
    </row>
    <row r="116" spans="2:12">
      <c r="B116" s="5"/>
    </row>
    <row r="117" spans="2:12" ht="13">
      <c r="B117" s="3" t="s">
        <v>155</v>
      </c>
      <c r="C117" s="6"/>
      <c r="D117" s="6"/>
      <c r="E117" s="6"/>
      <c r="F117" s="6"/>
      <c r="G117" s="6"/>
      <c r="H117" s="6"/>
      <c r="I117" s="6"/>
      <c r="J117" s="6"/>
      <c r="K117" s="6"/>
      <c r="L117" s="6"/>
    </row>
    <row r="118" spans="2:12">
      <c r="B118" s="5" t="s">
        <v>155</v>
      </c>
      <c r="C118" s="6" t="s">
        <v>40</v>
      </c>
      <c r="D118" s="6">
        <v>80</v>
      </c>
      <c r="E118" s="6">
        <v>110</v>
      </c>
      <c r="F118" s="6">
        <v>150</v>
      </c>
      <c r="G118" s="6">
        <v>140</v>
      </c>
      <c r="H118" s="6">
        <v>40</v>
      </c>
      <c r="I118" s="6">
        <v>20</v>
      </c>
      <c r="J118" s="6">
        <v>0</v>
      </c>
      <c r="K118" s="6">
        <v>540</v>
      </c>
      <c r="L118" s="6"/>
    </row>
    <row r="119" spans="2:12">
      <c r="B119" s="5"/>
    </row>
    <row r="120" spans="2:12" ht="13">
      <c r="B120" s="3" t="s">
        <v>156</v>
      </c>
      <c r="C120" s="6"/>
      <c r="D120" s="6"/>
      <c r="E120" s="6"/>
      <c r="F120" s="6"/>
      <c r="G120" s="6"/>
      <c r="H120" s="6"/>
      <c r="I120" s="6"/>
      <c r="J120" s="6"/>
      <c r="K120" s="6"/>
      <c r="L120" s="6"/>
    </row>
    <row r="121" spans="2:12">
      <c r="B121" s="5" t="s">
        <v>156</v>
      </c>
      <c r="C121" s="6" t="s">
        <v>40</v>
      </c>
      <c r="D121" s="6">
        <v>940</v>
      </c>
      <c r="E121" s="6">
        <v>1280</v>
      </c>
      <c r="F121" s="6">
        <v>1380</v>
      </c>
      <c r="G121" s="6">
        <v>1550</v>
      </c>
      <c r="H121" s="6">
        <v>290</v>
      </c>
      <c r="I121" s="6">
        <v>50</v>
      </c>
      <c r="J121" s="6">
        <v>0</v>
      </c>
      <c r="K121" s="6">
        <v>5480</v>
      </c>
      <c r="L121" s="6"/>
    </row>
    <row r="122" spans="2:12">
      <c r="B122" s="5"/>
    </row>
    <row r="123" spans="2:12" ht="13">
      <c r="B123" s="3" t="s">
        <v>157</v>
      </c>
      <c r="C123" s="6"/>
      <c r="D123" s="6"/>
      <c r="E123" s="6"/>
      <c r="F123" s="6"/>
      <c r="G123" s="6"/>
      <c r="H123" s="6"/>
      <c r="I123" s="6"/>
      <c r="J123" s="6"/>
      <c r="K123" s="6"/>
      <c r="L123" s="6"/>
    </row>
    <row r="124" spans="2:12">
      <c r="B124" s="5" t="s">
        <v>157</v>
      </c>
      <c r="C124" s="6">
        <v>0</v>
      </c>
      <c r="D124" s="6">
        <v>30</v>
      </c>
      <c r="E124" s="6">
        <v>50</v>
      </c>
      <c r="F124" s="6">
        <v>20</v>
      </c>
      <c r="G124" s="6">
        <v>40</v>
      </c>
      <c r="H124" s="6">
        <v>10</v>
      </c>
      <c r="I124" s="6">
        <v>0</v>
      </c>
      <c r="J124" s="6">
        <v>10</v>
      </c>
      <c r="K124" s="6">
        <v>160</v>
      </c>
      <c r="L124" s="6"/>
    </row>
    <row r="125" spans="2:12">
      <c r="B125" s="5"/>
    </row>
    <row r="126" spans="2:12" ht="13">
      <c r="B126" s="3" t="s">
        <v>158</v>
      </c>
      <c r="C126" s="6"/>
      <c r="D126" s="6"/>
      <c r="E126" s="6"/>
      <c r="F126" s="6"/>
      <c r="G126" s="6"/>
      <c r="H126" s="6"/>
      <c r="I126" s="6"/>
      <c r="J126" s="6"/>
      <c r="K126" s="6"/>
      <c r="L126" s="6"/>
    </row>
    <row r="127" spans="2:12">
      <c r="B127" s="5" t="s">
        <v>158</v>
      </c>
      <c r="C127" s="6" t="s">
        <v>40</v>
      </c>
      <c r="D127" s="6">
        <v>160</v>
      </c>
      <c r="E127" s="6">
        <v>400</v>
      </c>
      <c r="F127" s="6">
        <v>510</v>
      </c>
      <c r="G127" s="6">
        <v>550</v>
      </c>
      <c r="H127" s="6">
        <v>130</v>
      </c>
      <c r="I127" s="6">
        <v>30</v>
      </c>
      <c r="J127" s="6">
        <v>0</v>
      </c>
      <c r="K127" s="6">
        <v>1780</v>
      </c>
      <c r="L127" s="6"/>
    </row>
    <row r="128" spans="2:12">
      <c r="B128" s="5"/>
    </row>
    <row r="129" spans="2:12" ht="13">
      <c r="B129" s="3" t="s">
        <v>159</v>
      </c>
      <c r="C129" s="6"/>
      <c r="D129" s="6"/>
      <c r="E129" s="6"/>
      <c r="F129" s="6"/>
      <c r="G129" s="6"/>
      <c r="H129" s="6"/>
      <c r="I129" s="6"/>
      <c r="J129" s="6"/>
      <c r="K129" s="6"/>
      <c r="L129" s="6"/>
    </row>
    <row r="130" spans="2:12">
      <c r="B130" s="5" t="s">
        <v>159</v>
      </c>
      <c r="C130" s="6">
        <v>0</v>
      </c>
      <c r="D130" s="6">
        <v>350</v>
      </c>
      <c r="E130" s="6">
        <v>410</v>
      </c>
      <c r="F130" s="6">
        <v>250</v>
      </c>
      <c r="G130" s="6">
        <v>140</v>
      </c>
      <c r="H130" s="6">
        <v>30</v>
      </c>
      <c r="I130" s="6">
        <v>10</v>
      </c>
      <c r="J130" s="6">
        <v>0</v>
      </c>
      <c r="K130" s="6">
        <v>1180</v>
      </c>
      <c r="L130" s="6"/>
    </row>
    <row r="131" spans="2:12">
      <c r="B131" s="5"/>
    </row>
    <row r="132" spans="2:12" ht="13">
      <c r="B132" s="3" t="s">
        <v>161</v>
      </c>
      <c r="C132" s="6"/>
      <c r="D132" s="6"/>
      <c r="E132" s="6"/>
      <c r="F132" s="6"/>
      <c r="G132" s="6"/>
      <c r="H132" s="6"/>
      <c r="I132" s="6"/>
      <c r="J132" s="6"/>
      <c r="K132" s="6"/>
      <c r="L132" s="6"/>
    </row>
    <row r="133" spans="2:12">
      <c r="B133" s="5" t="s">
        <v>161</v>
      </c>
      <c r="C133" s="6" t="s">
        <v>40</v>
      </c>
      <c r="D133" s="6">
        <v>30</v>
      </c>
      <c r="E133" s="6">
        <v>90</v>
      </c>
      <c r="F133" s="6">
        <v>90</v>
      </c>
      <c r="G133" s="6">
        <v>90</v>
      </c>
      <c r="H133" s="6">
        <v>20</v>
      </c>
      <c r="I133" s="6">
        <v>10</v>
      </c>
      <c r="J133" s="6">
        <v>0</v>
      </c>
      <c r="K133" s="6">
        <v>330</v>
      </c>
      <c r="L133" s="6"/>
    </row>
    <row r="134" spans="2:12">
      <c r="B134" s="5"/>
    </row>
    <row r="135" spans="2:12" ht="13">
      <c r="B135" s="3" t="s">
        <v>160</v>
      </c>
      <c r="C135" s="6"/>
      <c r="D135" s="6"/>
      <c r="E135" s="6"/>
      <c r="F135" s="6"/>
      <c r="G135" s="6"/>
      <c r="H135" s="6"/>
      <c r="I135" s="6"/>
      <c r="J135" s="6"/>
      <c r="K135" s="6"/>
      <c r="L135" s="6"/>
    </row>
    <row r="136" spans="2:12">
      <c r="B136" s="5" t="s">
        <v>160</v>
      </c>
      <c r="C136" s="6">
        <v>0</v>
      </c>
      <c r="D136" s="6">
        <v>30</v>
      </c>
      <c r="E136" s="6">
        <v>90</v>
      </c>
      <c r="F136" s="6">
        <v>80</v>
      </c>
      <c r="G136" s="6">
        <v>50</v>
      </c>
      <c r="H136" s="6">
        <v>10</v>
      </c>
      <c r="I136" s="6" t="s">
        <v>40</v>
      </c>
      <c r="J136" s="6">
        <v>0</v>
      </c>
      <c r="K136" s="6">
        <v>260</v>
      </c>
      <c r="L136" s="6"/>
    </row>
    <row r="137" spans="2:12">
      <c r="B137" s="5"/>
    </row>
    <row r="138" spans="2:12" ht="13">
      <c r="B138" s="3" t="s">
        <v>162</v>
      </c>
      <c r="C138" s="6"/>
      <c r="D138" s="6"/>
      <c r="E138" s="6"/>
      <c r="F138" s="6"/>
      <c r="G138" s="6"/>
      <c r="H138" s="6"/>
      <c r="I138" s="6"/>
      <c r="J138" s="6"/>
      <c r="K138" s="6"/>
      <c r="L138" s="6"/>
    </row>
    <row r="139" spans="2:12">
      <c r="B139" s="5" t="s">
        <v>163</v>
      </c>
      <c r="C139" s="6" t="s">
        <v>40</v>
      </c>
      <c r="D139" s="6">
        <v>30</v>
      </c>
      <c r="E139" s="6">
        <v>40</v>
      </c>
      <c r="F139" s="6">
        <v>20</v>
      </c>
      <c r="G139" s="6">
        <v>20</v>
      </c>
      <c r="H139" s="6" t="s">
        <v>40</v>
      </c>
      <c r="I139" s="6" t="s">
        <v>40</v>
      </c>
      <c r="J139" s="6">
        <v>0</v>
      </c>
      <c r="K139" s="6">
        <v>120</v>
      </c>
      <c r="L139" s="6"/>
    </row>
    <row r="140" spans="2:12">
      <c r="B140" s="5"/>
    </row>
    <row r="141" spans="2:12" ht="13">
      <c r="B141" s="3" t="s">
        <v>164</v>
      </c>
      <c r="C141" s="6"/>
      <c r="D141" s="6"/>
      <c r="E141" s="6"/>
      <c r="F141" s="6"/>
      <c r="G141" s="6"/>
      <c r="H141" s="6"/>
      <c r="I141" s="6"/>
      <c r="J141" s="6"/>
      <c r="K141" s="6"/>
      <c r="L141" s="6"/>
    </row>
    <row r="142" spans="2:12">
      <c r="B142" s="5" t="s">
        <v>165</v>
      </c>
      <c r="C142" s="6">
        <v>40</v>
      </c>
      <c r="D142" s="6">
        <v>1310</v>
      </c>
      <c r="E142" s="6">
        <v>1930</v>
      </c>
      <c r="F142" s="6">
        <v>2070</v>
      </c>
      <c r="G142" s="6">
        <v>1960</v>
      </c>
      <c r="H142" s="6">
        <v>380</v>
      </c>
      <c r="I142" s="6">
        <v>120</v>
      </c>
      <c r="J142" s="6">
        <v>0</v>
      </c>
      <c r="K142" s="6">
        <v>7820</v>
      </c>
      <c r="L142" s="6"/>
    </row>
    <row r="143" spans="2:12">
      <c r="B143" s="5" t="s">
        <v>166</v>
      </c>
      <c r="C143" s="6" t="s">
        <v>40</v>
      </c>
      <c r="D143" s="6">
        <v>10</v>
      </c>
      <c r="E143" s="6">
        <v>40</v>
      </c>
      <c r="F143" s="6">
        <v>40</v>
      </c>
      <c r="G143" s="6">
        <v>20</v>
      </c>
      <c r="H143" s="6">
        <v>10</v>
      </c>
      <c r="I143" s="6" t="s">
        <v>40</v>
      </c>
      <c r="J143" s="6">
        <v>0</v>
      </c>
      <c r="K143" s="6">
        <v>120</v>
      </c>
      <c r="L143" s="6"/>
    </row>
    <row r="144" spans="2:12">
      <c r="B144" s="5" t="s">
        <v>167</v>
      </c>
      <c r="C144" s="6">
        <v>10</v>
      </c>
      <c r="D144" s="6">
        <v>390</v>
      </c>
      <c r="E144" s="6">
        <v>510</v>
      </c>
      <c r="F144" s="6">
        <v>440</v>
      </c>
      <c r="G144" s="6">
        <v>510</v>
      </c>
      <c r="H144" s="6">
        <v>120</v>
      </c>
      <c r="I144" s="6">
        <v>40</v>
      </c>
      <c r="J144" s="6">
        <v>0</v>
      </c>
      <c r="K144" s="6">
        <v>2020</v>
      </c>
      <c r="L144" s="6"/>
    </row>
    <row r="145" spans="2:12">
      <c r="B145" s="5" t="s">
        <v>168</v>
      </c>
      <c r="C145" s="6" t="s">
        <v>40</v>
      </c>
      <c r="D145" s="6">
        <v>70</v>
      </c>
      <c r="E145" s="6">
        <v>100</v>
      </c>
      <c r="F145" s="6">
        <v>70</v>
      </c>
      <c r="G145" s="6">
        <v>50</v>
      </c>
      <c r="H145" s="6">
        <v>30</v>
      </c>
      <c r="I145" s="6" t="s">
        <v>40</v>
      </c>
      <c r="J145" s="6">
        <v>0</v>
      </c>
      <c r="K145" s="6">
        <v>310</v>
      </c>
      <c r="L145" s="6"/>
    </row>
    <row r="146" spans="2:12">
      <c r="B146" s="5" t="s">
        <v>169</v>
      </c>
      <c r="C146" s="6">
        <v>0</v>
      </c>
      <c r="D146" s="6">
        <v>10</v>
      </c>
      <c r="E146" s="6">
        <v>50</v>
      </c>
      <c r="F146" s="6">
        <v>90</v>
      </c>
      <c r="G146" s="6">
        <v>120</v>
      </c>
      <c r="H146" s="6">
        <v>40</v>
      </c>
      <c r="I146" s="6">
        <v>10</v>
      </c>
      <c r="J146" s="6">
        <v>0</v>
      </c>
      <c r="K146" s="6">
        <v>320</v>
      </c>
      <c r="L146" s="6"/>
    </row>
    <row r="147" spans="2:12">
      <c r="B147" s="5" t="s">
        <v>170</v>
      </c>
      <c r="C147" s="6">
        <v>0</v>
      </c>
      <c r="D147" s="6">
        <v>30</v>
      </c>
      <c r="E147" s="6">
        <v>70</v>
      </c>
      <c r="F147" s="6">
        <v>70</v>
      </c>
      <c r="G147" s="6">
        <v>60</v>
      </c>
      <c r="H147" s="6">
        <v>20</v>
      </c>
      <c r="I147" s="6" t="s">
        <v>40</v>
      </c>
      <c r="J147" s="6">
        <v>0</v>
      </c>
      <c r="K147" s="6">
        <v>250</v>
      </c>
      <c r="L147" s="6"/>
    </row>
    <row r="148" spans="2:12">
      <c r="B148" s="5" t="s">
        <v>171</v>
      </c>
      <c r="C148" s="6">
        <v>10</v>
      </c>
      <c r="D148" s="6">
        <v>100</v>
      </c>
      <c r="E148" s="6">
        <v>210</v>
      </c>
      <c r="F148" s="6">
        <v>230</v>
      </c>
      <c r="G148" s="6">
        <v>310</v>
      </c>
      <c r="H148" s="6">
        <v>100</v>
      </c>
      <c r="I148" s="6">
        <v>30</v>
      </c>
      <c r="J148" s="6">
        <v>0</v>
      </c>
      <c r="K148" s="6">
        <v>990</v>
      </c>
      <c r="L148" s="6"/>
    </row>
    <row r="149" spans="2:12">
      <c r="B149" s="5" t="s">
        <v>172</v>
      </c>
      <c r="C149" s="6" t="s">
        <v>40</v>
      </c>
      <c r="D149" s="6">
        <v>50</v>
      </c>
      <c r="E149" s="6">
        <v>90</v>
      </c>
      <c r="F149" s="6">
        <v>110</v>
      </c>
      <c r="G149" s="6">
        <v>130</v>
      </c>
      <c r="H149" s="6">
        <v>40</v>
      </c>
      <c r="I149" s="6">
        <v>20</v>
      </c>
      <c r="J149" s="6">
        <v>0</v>
      </c>
      <c r="K149" s="6">
        <v>440</v>
      </c>
      <c r="L149" s="6"/>
    </row>
    <row r="150" spans="2:12">
      <c r="B150" s="5" t="s">
        <v>173</v>
      </c>
      <c r="C150" s="6">
        <v>0</v>
      </c>
      <c r="D150" s="6">
        <v>10</v>
      </c>
      <c r="E150" s="6">
        <v>10</v>
      </c>
      <c r="F150" s="6">
        <v>20</v>
      </c>
      <c r="G150" s="6">
        <v>10</v>
      </c>
      <c r="H150" s="6" t="s">
        <v>40</v>
      </c>
      <c r="I150" s="6" t="s">
        <v>40</v>
      </c>
      <c r="J150" s="6">
        <v>0</v>
      </c>
      <c r="K150" s="6">
        <v>50</v>
      </c>
      <c r="L150" s="6"/>
    </row>
    <row r="151" spans="2:12">
      <c r="B151" s="5" t="s">
        <v>174</v>
      </c>
      <c r="C151" s="6" t="s">
        <v>40</v>
      </c>
      <c r="D151" s="6">
        <v>180</v>
      </c>
      <c r="E151" s="6">
        <v>240</v>
      </c>
      <c r="F151" s="6">
        <v>300</v>
      </c>
      <c r="G151" s="6">
        <v>350</v>
      </c>
      <c r="H151" s="6">
        <v>70</v>
      </c>
      <c r="I151" s="6">
        <v>30</v>
      </c>
      <c r="J151" s="6">
        <v>0</v>
      </c>
      <c r="K151" s="6">
        <v>1160</v>
      </c>
      <c r="L151" s="6"/>
    </row>
    <row r="152" spans="2:12">
      <c r="B152" s="5" t="s">
        <v>175</v>
      </c>
      <c r="C152" s="6">
        <v>0</v>
      </c>
      <c r="D152" s="6">
        <v>10</v>
      </c>
      <c r="E152" s="6">
        <v>20</v>
      </c>
      <c r="F152" s="6">
        <v>20</v>
      </c>
      <c r="G152" s="6">
        <v>20</v>
      </c>
      <c r="H152" s="6" t="s">
        <v>40</v>
      </c>
      <c r="I152" s="6" t="s">
        <v>40</v>
      </c>
      <c r="J152" s="6">
        <v>0</v>
      </c>
      <c r="K152" s="6">
        <v>60</v>
      </c>
      <c r="L152" s="6"/>
    </row>
    <row r="153" spans="2:12">
      <c r="B153" s="5" t="s">
        <v>176</v>
      </c>
      <c r="C153" s="6">
        <v>10</v>
      </c>
      <c r="D153" s="6">
        <v>230</v>
      </c>
      <c r="E153" s="6">
        <v>400</v>
      </c>
      <c r="F153" s="6">
        <v>370</v>
      </c>
      <c r="G153" s="6">
        <v>530</v>
      </c>
      <c r="H153" s="6">
        <v>200</v>
      </c>
      <c r="I153" s="6">
        <v>60</v>
      </c>
      <c r="J153" s="6">
        <v>0</v>
      </c>
      <c r="K153" s="6">
        <v>1800</v>
      </c>
      <c r="L153" s="6"/>
    </row>
    <row r="154" spans="2:12">
      <c r="B154" s="5" t="s">
        <v>177</v>
      </c>
      <c r="C154" s="6">
        <v>0</v>
      </c>
      <c r="D154" s="6">
        <v>10</v>
      </c>
      <c r="E154" s="6">
        <v>10</v>
      </c>
      <c r="F154" s="6">
        <v>10</v>
      </c>
      <c r="G154" s="6" t="s">
        <v>40</v>
      </c>
      <c r="H154" s="6" t="s">
        <v>40</v>
      </c>
      <c r="I154" s="6">
        <v>0</v>
      </c>
      <c r="J154" s="6">
        <v>0</v>
      </c>
      <c r="K154" s="6">
        <v>20</v>
      </c>
      <c r="L154" s="6"/>
    </row>
    <row r="155" spans="2:12">
      <c r="B155" s="5" t="s">
        <v>178</v>
      </c>
      <c r="C155" s="6">
        <v>0</v>
      </c>
      <c r="D155" s="6">
        <v>20</v>
      </c>
      <c r="E155" s="6">
        <v>40</v>
      </c>
      <c r="F155" s="6">
        <v>60</v>
      </c>
      <c r="G155" s="6">
        <v>60</v>
      </c>
      <c r="H155" s="6">
        <v>10</v>
      </c>
      <c r="I155" s="6" t="s">
        <v>40</v>
      </c>
      <c r="J155" s="6">
        <v>0</v>
      </c>
      <c r="K155" s="6">
        <v>190</v>
      </c>
      <c r="L155" s="6"/>
    </row>
    <row r="156" spans="2:12">
      <c r="B156" s="5" t="s">
        <v>179</v>
      </c>
      <c r="C156" s="6">
        <v>0</v>
      </c>
      <c r="D156" s="6">
        <v>0</v>
      </c>
      <c r="E156" s="6">
        <v>10</v>
      </c>
      <c r="F156" s="6">
        <v>20</v>
      </c>
      <c r="G156" s="6">
        <v>20</v>
      </c>
      <c r="H156" s="6">
        <v>10</v>
      </c>
      <c r="I156" s="6" t="s">
        <v>40</v>
      </c>
      <c r="J156" s="6">
        <v>0</v>
      </c>
      <c r="K156" s="6">
        <v>50</v>
      </c>
      <c r="L156" s="6"/>
    </row>
    <row r="157" spans="2:12">
      <c r="B157" s="5" t="s">
        <v>180</v>
      </c>
      <c r="C157" s="6">
        <v>10</v>
      </c>
      <c r="D157" s="6">
        <v>650</v>
      </c>
      <c r="E157" s="6">
        <v>1080</v>
      </c>
      <c r="F157" s="6">
        <v>820</v>
      </c>
      <c r="G157" s="6">
        <v>1480</v>
      </c>
      <c r="H157" s="6">
        <v>370</v>
      </c>
      <c r="I157" s="6">
        <v>70</v>
      </c>
      <c r="J157" s="6">
        <v>0</v>
      </c>
      <c r="K157" s="6">
        <v>4490</v>
      </c>
      <c r="L157" s="6"/>
    </row>
    <row r="158" spans="2:12">
      <c r="B158" s="5" t="s">
        <v>181</v>
      </c>
      <c r="C158" s="6">
        <v>0</v>
      </c>
      <c r="D158" s="6">
        <v>30</v>
      </c>
      <c r="E158" s="6">
        <v>80</v>
      </c>
      <c r="F158" s="6">
        <v>70</v>
      </c>
      <c r="G158" s="6">
        <v>80</v>
      </c>
      <c r="H158" s="6">
        <v>30</v>
      </c>
      <c r="I158" s="6">
        <v>10</v>
      </c>
      <c r="J158" s="6">
        <v>0</v>
      </c>
      <c r="K158" s="6">
        <v>290</v>
      </c>
      <c r="L158" s="6"/>
    </row>
    <row r="159" spans="2:12">
      <c r="B159" s="5" t="s">
        <v>182</v>
      </c>
      <c r="C159" s="6">
        <v>10</v>
      </c>
      <c r="D159" s="6">
        <v>240</v>
      </c>
      <c r="E159" s="6">
        <v>310</v>
      </c>
      <c r="F159" s="6">
        <v>300</v>
      </c>
      <c r="G159" s="6">
        <v>240</v>
      </c>
      <c r="H159" s="6">
        <v>30</v>
      </c>
      <c r="I159" s="6">
        <v>10</v>
      </c>
      <c r="J159" s="6">
        <v>0</v>
      </c>
      <c r="K159" s="6">
        <v>1140</v>
      </c>
      <c r="L159" s="6"/>
    </row>
    <row r="160" spans="2:12">
      <c r="B160" s="5" t="s">
        <v>183</v>
      </c>
      <c r="C160" s="6" t="s">
        <v>40</v>
      </c>
      <c r="D160" s="6">
        <v>70</v>
      </c>
      <c r="E160" s="6">
        <v>50</v>
      </c>
      <c r="F160" s="6">
        <v>60</v>
      </c>
      <c r="G160" s="6">
        <v>50</v>
      </c>
      <c r="H160" s="6">
        <v>10</v>
      </c>
      <c r="I160" s="6" t="s">
        <v>40</v>
      </c>
      <c r="J160" s="6">
        <v>0</v>
      </c>
      <c r="K160" s="6">
        <v>240</v>
      </c>
      <c r="L160" s="6"/>
    </row>
    <row r="161" spans="2:12">
      <c r="B161" s="5" t="s">
        <v>184</v>
      </c>
      <c r="C161" s="6" t="s">
        <v>40</v>
      </c>
      <c r="D161" s="6">
        <v>70</v>
      </c>
      <c r="E161" s="6">
        <v>110</v>
      </c>
      <c r="F161" s="6">
        <v>130</v>
      </c>
      <c r="G161" s="6">
        <v>140</v>
      </c>
      <c r="H161" s="6">
        <v>40</v>
      </c>
      <c r="I161" s="6">
        <v>10</v>
      </c>
      <c r="J161" s="6">
        <v>0</v>
      </c>
      <c r="K161" s="6">
        <v>490</v>
      </c>
      <c r="L161" s="6"/>
    </row>
    <row r="162" spans="2:12">
      <c r="B162" s="5"/>
    </row>
    <row r="163" spans="2:12" ht="13">
      <c r="B163" s="3" t="s">
        <v>185</v>
      </c>
      <c r="C163" s="6"/>
      <c r="D163" s="6"/>
      <c r="E163" s="6"/>
      <c r="F163" s="6"/>
      <c r="G163" s="6"/>
      <c r="H163" s="6"/>
      <c r="I163" s="6"/>
      <c r="J163" s="6"/>
      <c r="K163" s="6"/>
      <c r="L163" s="6"/>
    </row>
    <row r="164" spans="2:12">
      <c r="B164" s="5" t="s">
        <v>186</v>
      </c>
      <c r="C164" s="6">
        <v>10</v>
      </c>
      <c r="D164" s="6">
        <v>930</v>
      </c>
      <c r="E164" s="6">
        <v>920</v>
      </c>
      <c r="F164" s="6">
        <v>780</v>
      </c>
      <c r="G164" s="6">
        <v>690</v>
      </c>
      <c r="H164" s="6">
        <v>150</v>
      </c>
      <c r="I164" s="6">
        <v>50</v>
      </c>
      <c r="J164" s="6">
        <v>0</v>
      </c>
      <c r="K164" s="6">
        <v>3510</v>
      </c>
      <c r="L164" s="6"/>
    </row>
    <row r="165" spans="2:12">
      <c r="B165" s="5" t="s">
        <v>187</v>
      </c>
      <c r="C165" s="6">
        <v>40</v>
      </c>
      <c r="D165" s="6">
        <v>790</v>
      </c>
      <c r="E165" s="6">
        <v>1740</v>
      </c>
      <c r="F165" s="6">
        <v>1540</v>
      </c>
      <c r="G165" s="6">
        <v>1420</v>
      </c>
      <c r="H165" s="6">
        <v>560</v>
      </c>
      <c r="I165" s="6">
        <v>130</v>
      </c>
      <c r="J165" s="6">
        <v>0</v>
      </c>
      <c r="K165" s="6">
        <v>6230</v>
      </c>
      <c r="L165" s="6"/>
    </row>
    <row r="166" spans="2:12">
      <c r="B166" s="5" t="s">
        <v>188</v>
      </c>
      <c r="C166" s="6">
        <v>10</v>
      </c>
      <c r="D166" s="6">
        <v>280</v>
      </c>
      <c r="E166" s="6">
        <v>650</v>
      </c>
      <c r="F166" s="6">
        <v>1190</v>
      </c>
      <c r="G166" s="6">
        <v>1760</v>
      </c>
      <c r="H166" s="6">
        <v>650</v>
      </c>
      <c r="I166" s="6">
        <v>260</v>
      </c>
      <c r="J166" s="6">
        <v>0</v>
      </c>
      <c r="K166" s="6">
        <v>4790</v>
      </c>
      <c r="L166" s="6"/>
    </row>
    <row r="167" spans="2:12">
      <c r="B167" s="5" t="s">
        <v>189</v>
      </c>
      <c r="C167" s="6" t="s">
        <v>40</v>
      </c>
      <c r="D167" s="6">
        <v>190</v>
      </c>
      <c r="E167" s="6">
        <v>320</v>
      </c>
      <c r="F167" s="6">
        <v>310</v>
      </c>
      <c r="G167" s="6">
        <v>290</v>
      </c>
      <c r="H167" s="6">
        <v>80</v>
      </c>
      <c r="I167" s="6">
        <v>30</v>
      </c>
      <c r="J167" s="6">
        <v>0</v>
      </c>
      <c r="K167" s="6">
        <v>1230</v>
      </c>
      <c r="L167" s="6"/>
    </row>
    <row r="168" spans="2:12">
      <c r="B168" s="5" t="s">
        <v>190</v>
      </c>
      <c r="C168" s="6" t="s">
        <v>40</v>
      </c>
      <c r="D168" s="6">
        <v>40</v>
      </c>
      <c r="E168" s="6">
        <v>60</v>
      </c>
      <c r="F168" s="6">
        <v>50</v>
      </c>
      <c r="G168" s="6">
        <v>40</v>
      </c>
      <c r="H168" s="6">
        <v>20</v>
      </c>
      <c r="I168" s="6">
        <v>10</v>
      </c>
      <c r="J168" s="6">
        <v>0</v>
      </c>
      <c r="K168" s="6">
        <v>210</v>
      </c>
      <c r="L168" s="6"/>
    </row>
    <row r="169" spans="2:12">
      <c r="B169" s="5"/>
    </row>
    <row r="170" spans="2:12" ht="13">
      <c r="B170" s="3" t="s">
        <v>191</v>
      </c>
      <c r="C170" s="6"/>
      <c r="D170" s="6"/>
      <c r="E170" s="6"/>
      <c r="F170" s="6"/>
      <c r="G170" s="6"/>
      <c r="H170" s="6"/>
      <c r="I170" s="6"/>
      <c r="J170" s="6"/>
      <c r="K170" s="6"/>
      <c r="L170" s="6"/>
    </row>
    <row r="171" spans="2:12">
      <c r="B171" s="5" t="s">
        <v>191</v>
      </c>
      <c r="C171" s="6">
        <v>20</v>
      </c>
      <c r="D171" s="6">
        <v>1220</v>
      </c>
      <c r="E171" s="6">
        <v>1310</v>
      </c>
      <c r="F171" s="6">
        <v>1070</v>
      </c>
      <c r="G171" s="6">
        <v>1250</v>
      </c>
      <c r="H171" s="6">
        <v>430</v>
      </c>
      <c r="I171" s="6">
        <v>250</v>
      </c>
      <c r="J171" s="6">
        <v>0</v>
      </c>
      <c r="K171" s="6">
        <v>5550</v>
      </c>
      <c r="L171" s="6"/>
    </row>
    <row r="172" spans="2:12">
      <c r="B172" s="5"/>
    </row>
    <row r="173" spans="2:12" ht="13">
      <c r="B173" s="3" t="s">
        <v>192</v>
      </c>
      <c r="C173" s="6"/>
      <c r="D173" s="6"/>
      <c r="E173" s="6"/>
      <c r="F173" s="6"/>
      <c r="G173" s="6"/>
      <c r="H173" s="6"/>
      <c r="I173" s="6"/>
      <c r="J173" s="6"/>
      <c r="K173" s="6"/>
      <c r="L173" s="6"/>
    </row>
    <row r="174" spans="2:12">
      <c r="B174" s="5" t="s">
        <v>192</v>
      </c>
      <c r="C174" s="6">
        <v>0</v>
      </c>
      <c r="D174" s="6">
        <v>70</v>
      </c>
      <c r="E174" s="6">
        <v>90</v>
      </c>
      <c r="F174" s="6">
        <v>110</v>
      </c>
      <c r="G174" s="6">
        <v>100</v>
      </c>
      <c r="H174" s="6">
        <v>20</v>
      </c>
      <c r="I174" s="6">
        <v>10</v>
      </c>
      <c r="J174" s="6">
        <v>0</v>
      </c>
      <c r="K174" s="6">
        <v>400</v>
      </c>
      <c r="L174" s="6"/>
    </row>
    <row r="175" spans="2:12">
      <c r="B175" s="5"/>
    </row>
    <row r="176" spans="2:12" ht="13">
      <c r="B176" s="3" t="s">
        <v>193</v>
      </c>
      <c r="C176" s="6"/>
      <c r="D176" s="6"/>
      <c r="E176" s="6"/>
      <c r="F176" s="6"/>
      <c r="G176" s="6"/>
      <c r="H176" s="6"/>
      <c r="I176" s="6"/>
      <c r="J176" s="6"/>
      <c r="K176" s="6"/>
      <c r="L176" s="6"/>
    </row>
    <row r="177" spans="2:12">
      <c r="B177" s="5" t="s">
        <v>193</v>
      </c>
      <c r="C177" s="6">
        <v>0</v>
      </c>
      <c r="D177" s="6">
        <v>20</v>
      </c>
      <c r="E177" s="6">
        <v>10</v>
      </c>
      <c r="F177" s="6">
        <v>10</v>
      </c>
      <c r="G177" s="6">
        <v>20</v>
      </c>
      <c r="H177" s="6" t="s">
        <v>40</v>
      </c>
      <c r="I177" s="6" t="s">
        <v>40</v>
      </c>
      <c r="J177" s="6">
        <v>0</v>
      </c>
      <c r="K177" s="6">
        <v>60</v>
      </c>
      <c r="L177" s="6"/>
    </row>
    <row r="178" spans="2:12">
      <c r="B178" s="5"/>
    </row>
    <row r="179" spans="2:12" ht="13">
      <c r="B179" s="3" t="s">
        <v>194</v>
      </c>
      <c r="C179" s="6"/>
      <c r="D179" s="6"/>
      <c r="E179" s="6"/>
      <c r="F179" s="6"/>
      <c r="G179" s="6"/>
      <c r="H179" s="6"/>
      <c r="I179" s="6"/>
      <c r="J179" s="6"/>
      <c r="K179" s="6"/>
      <c r="L179" s="6"/>
    </row>
    <row r="180" spans="2:12">
      <c r="B180" s="5" t="s">
        <v>194</v>
      </c>
      <c r="C180" s="6">
        <v>0</v>
      </c>
      <c r="D180" s="6">
        <v>10</v>
      </c>
      <c r="E180" s="6">
        <v>10</v>
      </c>
      <c r="F180" s="6">
        <v>10</v>
      </c>
      <c r="G180" s="6" t="s">
        <v>40</v>
      </c>
      <c r="H180" s="6" t="s">
        <v>40</v>
      </c>
      <c r="I180" s="6">
        <v>0</v>
      </c>
      <c r="J180" s="6">
        <v>0</v>
      </c>
      <c r="K180" s="6">
        <v>40</v>
      </c>
      <c r="L180" s="6"/>
    </row>
    <row r="181" spans="2:12">
      <c r="B181" s="5"/>
    </row>
    <row r="182" spans="2:12" ht="13">
      <c r="B182" s="3" t="s">
        <v>195</v>
      </c>
      <c r="C182" s="6"/>
      <c r="D182" s="6"/>
      <c r="E182" s="6"/>
      <c r="F182" s="6"/>
      <c r="G182" s="6"/>
      <c r="H182" s="6"/>
      <c r="I182" s="6"/>
      <c r="J182" s="6"/>
      <c r="K182" s="6"/>
      <c r="L182" s="6"/>
    </row>
    <row r="183" spans="2:12">
      <c r="B183" s="5" t="s">
        <v>196</v>
      </c>
      <c r="C183" s="6">
        <v>0</v>
      </c>
      <c r="D183" s="6">
        <v>30</v>
      </c>
      <c r="E183" s="6">
        <v>70</v>
      </c>
      <c r="F183" s="6">
        <v>100</v>
      </c>
      <c r="G183" s="6">
        <v>50</v>
      </c>
      <c r="H183" s="6">
        <v>10</v>
      </c>
      <c r="I183" s="6">
        <v>0</v>
      </c>
      <c r="J183" s="6">
        <v>0</v>
      </c>
      <c r="K183" s="6">
        <v>250</v>
      </c>
      <c r="L183" s="6"/>
    </row>
    <row r="184" spans="2:12">
      <c r="B184" s="5"/>
    </row>
    <row r="185" spans="2:12" ht="13">
      <c r="B185" s="3" t="s">
        <v>197</v>
      </c>
      <c r="C185" s="6"/>
      <c r="D185" s="6"/>
      <c r="E185" s="6"/>
      <c r="F185" s="6"/>
      <c r="G185" s="6"/>
      <c r="H185" s="6"/>
      <c r="I185" s="6"/>
      <c r="J185" s="6"/>
      <c r="K185" s="6"/>
      <c r="L185" s="6"/>
    </row>
    <row r="186" spans="2:12">
      <c r="B186" s="5" t="s">
        <v>198</v>
      </c>
      <c r="C186" s="6">
        <v>10</v>
      </c>
      <c r="D186" s="6">
        <v>550</v>
      </c>
      <c r="E186" s="6">
        <v>1260</v>
      </c>
      <c r="F186" s="6">
        <v>1670</v>
      </c>
      <c r="G186" s="6">
        <v>1660</v>
      </c>
      <c r="H186" s="6">
        <v>400</v>
      </c>
      <c r="I186" s="6">
        <v>170</v>
      </c>
      <c r="J186" s="6">
        <v>0</v>
      </c>
      <c r="K186" s="6">
        <v>5700</v>
      </c>
      <c r="L186" s="6"/>
    </row>
    <row r="187" spans="2:12">
      <c r="B187" s="5" t="s">
        <v>199</v>
      </c>
      <c r="C187" s="6">
        <v>0</v>
      </c>
      <c r="D187" s="6">
        <v>10</v>
      </c>
      <c r="E187" s="6">
        <v>30</v>
      </c>
      <c r="F187" s="6">
        <v>20</v>
      </c>
      <c r="G187" s="6">
        <v>10</v>
      </c>
      <c r="H187" s="6" t="s">
        <v>40</v>
      </c>
      <c r="I187" s="6" t="s">
        <v>40</v>
      </c>
      <c r="J187" s="6" t="s">
        <v>40</v>
      </c>
      <c r="K187" s="6">
        <v>70</v>
      </c>
      <c r="L187" s="6"/>
    </row>
    <row r="188" spans="2:12">
      <c r="B188" s="5"/>
    </row>
    <row r="189" spans="2:12" ht="13">
      <c r="B189" s="3" t="s">
        <v>200</v>
      </c>
      <c r="C189" s="6"/>
      <c r="D189" s="6"/>
      <c r="E189" s="6"/>
      <c r="F189" s="6"/>
      <c r="G189" s="6"/>
      <c r="H189" s="6"/>
      <c r="I189" s="6"/>
      <c r="J189" s="6"/>
      <c r="K189" s="6"/>
      <c r="L189" s="6"/>
    </row>
    <row r="190" spans="2:12">
      <c r="B190" s="5" t="s">
        <v>201</v>
      </c>
      <c r="C190" s="6">
        <v>200</v>
      </c>
      <c r="D190" s="6">
        <v>10300</v>
      </c>
      <c r="E190" s="6">
        <v>14790</v>
      </c>
      <c r="F190" s="6">
        <v>21670</v>
      </c>
      <c r="G190" s="6">
        <v>32160</v>
      </c>
      <c r="H190" s="6">
        <v>9240</v>
      </c>
      <c r="I190" s="6">
        <v>2580</v>
      </c>
      <c r="J190" s="6">
        <v>20</v>
      </c>
      <c r="K190" s="6">
        <v>90950</v>
      </c>
      <c r="L190" s="6"/>
    </row>
    <row r="191" spans="2:12">
      <c r="B191" s="5" t="s">
        <v>202</v>
      </c>
      <c r="C191" s="6" t="s">
        <v>40</v>
      </c>
      <c r="D191" s="6">
        <v>250</v>
      </c>
      <c r="E191" s="6">
        <v>360</v>
      </c>
      <c r="F191" s="6">
        <v>670</v>
      </c>
      <c r="G191" s="6">
        <v>1030</v>
      </c>
      <c r="H191" s="6">
        <v>220</v>
      </c>
      <c r="I191" s="6">
        <v>50</v>
      </c>
      <c r="J191" s="6">
        <v>0</v>
      </c>
      <c r="K191" s="6">
        <v>2580</v>
      </c>
      <c r="L191" s="6"/>
    </row>
    <row r="192" spans="2:12">
      <c r="B192" s="5"/>
    </row>
    <row r="193" spans="2:12" ht="13">
      <c r="B193" s="3" t="s">
        <v>7</v>
      </c>
      <c r="C193" s="6">
        <v>1330</v>
      </c>
      <c r="D193" s="6">
        <v>77420</v>
      </c>
      <c r="E193" s="6">
        <v>103410</v>
      </c>
      <c r="F193" s="6">
        <v>112290</v>
      </c>
      <c r="G193" s="6">
        <v>141030</v>
      </c>
      <c r="H193" s="6">
        <v>37710</v>
      </c>
      <c r="I193" s="6">
        <v>11640</v>
      </c>
      <c r="J193" s="6">
        <v>50</v>
      </c>
      <c r="K193" s="6">
        <v>484880</v>
      </c>
      <c r="L193" s="6"/>
    </row>
    <row r="194" spans="2:12">
      <c r="C194" s="6"/>
      <c r="D194" s="6"/>
      <c r="E194" s="6"/>
      <c r="F194" s="6"/>
      <c r="G194" s="6"/>
      <c r="H194" s="6"/>
      <c r="I194" s="6"/>
      <c r="J194" s="6"/>
      <c r="K194" s="6"/>
      <c r="L194" s="6"/>
    </row>
    <row r="195" spans="2:12" ht="13">
      <c r="B195" s="9"/>
      <c r="C195" s="9"/>
      <c r="D195" s="9"/>
      <c r="E195" s="9"/>
      <c r="F195" s="9"/>
      <c r="G195" s="9"/>
      <c r="H195" s="9"/>
      <c r="I195" s="9"/>
      <c r="J195" s="9"/>
      <c r="K195" s="13" t="s">
        <v>17</v>
      </c>
    </row>
    <row r="196" spans="2:12" ht="12.5" customHeight="1">
      <c r="B196" s="2848" t="s">
        <v>18</v>
      </c>
      <c r="C196" s="2846"/>
      <c r="D196" s="2846"/>
      <c r="E196" s="2846"/>
      <c r="F196" s="2846"/>
      <c r="G196" s="2846"/>
      <c r="H196" s="2846"/>
      <c r="I196" s="2846"/>
    </row>
    <row r="197" spans="2:12" ht="12" customHeight="1">
      <c r="B197" s="2848" t="s">
        <v>576</v>
      </c>
      <c r="C197" s="2846"/>
      <c r="D197" s="2846"/>
      <c r="E197" s="2846"/>
      <c r="F197" s="2846"/>
      <c r="G197" s="2846"/>
      <c r="H197" s="2846"/>
      <c r="I197" s="2846"/>
    </row>
    <row r="198" spans="2:12">
      <c r="B198" s="2848" t="s">
        <v>577</v>
      </c>
      <c r="C198" s="2846"/>
      <c r="D198" s="2846"/>
      <c r="E198" s="2846"/>
      <c r="F198" s="2846"/>
      <c r="G198" s="2846"/>
      <c r="H198" s="2846"/>
      <c r="I198" s="2846"/>
    </row>
    <row r="199" spans="2:12">
      <c r="B199" s="2848" t="s">
        <v>810</v>
      </c>
      <c r="C199" s="2846"/>
      <c r="D199" s="2846"/>
      <c r="E199" s="2846"/>
      <c r="F199" s="2846"/>
      <c r="G199" s="2846"/>
      <c r="H199" s="2846"/>
      <c r="I199" s="2846"/>
    </row>
  </sheetData>
  <mergeCells count="4">
    <mergeCell ref="B196:I196"/>
    <mergeCell ref="B197:I197"/>
    <mergeCell ref="B198:I198"/>
    <mergeCell ref="B199:I199"/>
  </mergeCells>
  <pageMargins left="0.7" right="0.7" top="0.75" bottom="0.75" header="0.3" footer="0.3"/>
  <pageSetup paperSize="9" scale="66" fitToHeight="0" orientation="landscape"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6"/>
  <sheetViews>
    <sheetView zoomScale="75" workbookViewId="0">
      <pane xSplit="2" ySplit="6" topLeftCell="C127" activePane="bottomRight" state="frozen"/>
      <selection pane="topRight"/>
      <selection pane="bottomLeft"/>
      <selection pane="bottomRight"/>
    </sheetView>
  </sheetViews>
  <sheetFormatPr defaultColWidth="10.90625" defaultRowHeight="12.5"/>
  <cols>
    <col min="1" max="1" width="10.90625" style="2816" hidden="1" customWidth="1"/>
    <col min="2" max="2" width="70.7265625" style="2816" customWidth="1"/>
    <col min="3" max="5" width="13.7265625" style="2816" customWidth="1"/>
    <col min="6" max="6" width="2.7265625" style="2816" customWidth="1"/>
    <col min="7" max="10" width="13.7265625" style="2816" customWidth="1"/>
    <col min="11" max="16384" width="10.90625" style="2816"/>
  </cols>
  <sheetData>
    <row r="1" spans="2:10">
      <c r="B1" s="2823" t="str">
        <f>HYPERLINK("#'Contents'!A1", "Back to contents")</f>
        <v>Back to contents</v>
      </c>
    </row>
    <row r="2" spans="2:10" ht="22.5">
      <c r="B2" s="11" t="s">
        <v>815</v>
      </c>
    </row>
    <row r="3" spans="2:10" ht="13">
      <c r="B3" s="2820" t="s">
        <v>7</v>
      </c>
    </row>
    <row r="4" spans="2:10" ht="13">
      <c r="B4" s="2817"/>
      <c r="C4" s="2817"/>
      <c r="D4" s="2817"/>
      <c r="E4" s="2817"/>
      <c r="F4" s="2817"/>
      <c r="G4" s="2817"/>
      <c r="H4" s="2817"/>
      <c r="I4" s="2824" t="s">
        <v>15</v>
      </c>
    </row>
    <row r="5" spans="2:10" ht="30" customHeight="1">
      <c r="C5" s="2852" t="s">
        <v>460</v>
      </c>
      <c r="D5" s="2852"/>
      <c r="E5" s="2852"/>
      <c r="G5" s="2852" t="s">
        <v>461</v>
      </c>
      <c r="H5" s="2852"/>
      <c r="I5" s="2852"/>
    </row>
    <row r="6" spans="2:10" ht="15" customHeight="1">
      <c r="B6" s="16" t="s">
        <v>50</v>
      </c>
      <c r="C6" s="2819" t="s">
        <v>5</v>
      </c>
      <c r="D6" s="2819" t="s">
        <v>6</v>
      </c>
      <c r="E6" s="2819" t="s">
        <v>7</v>
      </c>
      <c r="F6" s="2819"/>
      <c r="G6" s="2819" t="s">
        <v>5</v>
      </c>
      <c r="H6" s="2819" t="s">
        <v>6</v>
      </c>
      <c r="I6" s="2819" t="s">
        <v>7</v>
      </c>
      <c r="J6" s="2819"/>
    </row>
    <row r="8" spans="2:10" ht="13">
      <c r="B8" s="2820" t="s">
        <v>16</v>
      </c>
    </row>
    <row r="10" spans="2:10" ht="13">
      <c r="B10" s="2821" t="s">
        <v>81</v>
      </c>
      <c r="C10" s="6"/>
      <c r="D10" s="6"/>
      <c r="E10" s="6"/>
      <c r="F10" s="6"/>
      <c r="G10" s="6"/>
      <c r="H10" s="6"/>
      <c r="I10" s="6"/>
      <c r="J10" s="6"/>
    </row>
    <row r="11" spans="2:10">
      <c r="B11" s="5" t="s">
        <v>82</v>
      </c>
      <c r="C11" s="6" t="s">
        <v>40</v>
      </c>
      <c r="D11" s="6">
        <v>0</v>
      </c>
      <c r="E11" s="6" t="s">
        <v>40</v>
      </c>
      <c r="F11" s="6"/>
      <c r="G11" s="6" t="s">
        <v>40</v>
      </c>
      <c r="H11" s="6" t="s">
        <v>40</v>
      </c>
      <c r="I11" s="6" t="s">
        <v>40</v>
      </c>
      <c r="J11" s="6"/>
    </row>
    <row r="12" spans="2:10">
      <c r="B12" s="5" t="s">
        <v>83</v>
      </c>
      <c r="C12" s="6">
        <v>250</v>
      </c>
      <c r="D12" s="6">
        <v>480</v>
      </c>
      <c r="E12" s="6">
        <v>730</v>
      </c>
      <c r="F12" s="6"/>
      <c r="G12" s="6">
        <v>110</v>
      </c>
      <c r="H12" s="6">
        <v>160</v>
      </c>
      <c r="I12" s="6">
        <v>270</v>
      </c>
      <c r="J12" s="6"/>
    </row>
    <row r="13" spans="2:10">
      <c r="B13" s="5" t="s">
        <v>84</v>
      </c>
      <c r="C13" s="6">
        <v>0</v>
      </c>
      <c r="D13" s="6">
        <v>0</v>
      </c>
      <c r="E13" s="6">
        <v>0</v>
      </c>
      <c r="F13" s="6"/>
      <c r="G13" s="6" t="s">
        <v>40</v>
      </c>
      <c r="H13" s="6" t="s">
        <v>40</v>
      </c>
      <c r="I13" s="6" t="s">
        <v>40</v>
      </c>
      <c r="J13" s="6"/>
    </row>
    <row r="14" spans="2:10">
      <c r="B14" s="5" t="s">
        <v>85</v>
      </c>
      <c r="C14" s="6">
        <v>90</v>
      </c>
      <c r="D14" s="6">
        <v>160</v>
      </c>
      <c r="E14" s="6">
        <v>260</v>
      </c>
      <c r="F14" s="6"/>
      <c r="G14" s="6">
        <v>40</v>
      </c>
      <c r="H14" s="6">
        <v>70</v>
      </c>
      <c r="I14" s="6">
        <v>110</v>
      </c>
      <c r="J14" s="6"/>
    </row>
    <row r="15" spans="2:10">
      <c r="B15" s="5" t="s">
        <v>86</v>
      </c>
      <c r="C15" s="6">
        <v>20</v>
      </c>
      <c r="D15" s="6">
        <v>10</v>
      </c>
      <c r="E15" s="6">
        <v>30</v>
      </c>
      <c r="F15" s="6"/>
      <c r="G15" s="6">
        <v>10</v>
      </c>
      <c r="H15" s="6">
        <v>10</v>
      </c>
      <c r="I15" s="6">
        <v>30</v>
      </c>
      <c r="J15" s="6"/>
    </row>
    <row r="16" spans="2:10">
      <c r="B16" s="5"/>
    </row>
    <row r="17" spans="2:10" ht="13">
      <c r="B17" s="2821" t="s">
        <v>87</v>
      </c>
      <c r="C17" s="6"/>
      <c r="D17" s="6"/>
      <c r="E17" s="6"/>
      <c r="F17" s="6"/>
      <c r="G17" s="6"/>
      <c r="H17" s="6"/>
      <c r="I17" s="6"/>
      <c r="J17" s="6"/>
    </row>
    <row r="18" spans="2:10">
      <c r="B18" s="5" t="s">
        <v>88</v>
      </c>
      <c r="C18" s="6">
        <v>350</v>
      </c>
      <c r="D18" s="6">
        <v>370</v>
      </c>
      <c r="E18" s="6">
        <v>730</v>
      </c>
      <c r="F18" s="6"/>
      <c r="G18" s="6">
        <v>120</v>
      </c>
      <c r="H18" s="6">
        <v>80</v>
      </c>
      <c r="I18" s="6">
        <v>200</v>
      </c>
      <c r="J18" s="6"/>
    </row>
    <row r="19" spans="2:10">
      <c r="B19" s="5" t="s">
        <v>89</v>
      </c>
      <c r="C19" s="6">
        <v>60</v>
      </c>
      <c r="D19" s="6">
        <v>100</v>
      </c>
      <c r="E19" s="6">
        <v>160</v>
      </c>
      <c r="F19" s="6"/>
      <c r="G19" s="6">
        <v>20</v>
      </c>
      <c r="H19" s="6">
        <v>30</v>
      </c>
      <c r="I19" s="6">
        <v>50</v>
      </c>
      <c r="J19" s="6"/>
    </row>
    <row r="20" spans="2:10">
      <c r="B20" s="5" t="s">
        <v>90</v>
      </c>
      <c r="C20" s="6">
        <v>40</v>
      </c>
      <c r="D20" s="6">
        <v>30</v>
      </c>
      <c r="E20" s="6">
        <v>70</v>
      </c>
      <c r="F20" s="6"/>
      <c r="G20" s="6">
        <v>20</v>
      </c>
      <c r="H20" s="6">
        <v>20</v>
      </c>
      <c r="I20" s="6">
        <v>40</v>
      </c>
      <c r="J20" s="6"/>
    </row>
    <row r="21" spans="2:10">
      <c r="B21" s="5" t="s">
        <v>91</v>
      </c>
      <c r="C21" s="6">
        <v>90</v>
      </c>
      <c r="D21" s="6">
        <v>120</v>
      </c>
      <c r="E21" s="6">
        <v>210</v>
      </c>
      <c r="F21" s="6"/>
      <c r="G21" s="6">
        <v>40</v>
      </c>
      <c r="H21" s="6">
        <v>30</v>
      </c>
      <c r="I21" s="6">
        <v>70</v>
      </c>
      <c r="J21" s="6"/>
    </row>
    <row r="22" spans="2:10">
      <c r="B22" s="5" t="s">
        <v>92</v>
      </c>
      <c r="C22" s="6">
        <v>80</v>
      </c>
      <c r="D22" s="6">
        <v>50</v>
      </c>
      <c r="E22" s="6">
        <v>130</v>
      </c>
      <c r="F22" s="6"/>
      <c r="G22" s="6">
        <v>60</v>
      </c>
      <c r="H22" s="6">
        <v>20</v>
      </c>
      <c r="I22" s="6">
        <v>90</v>
      </c>
      <c r="J22" s="6"/>
    </row>
    <row r="23" spans="2:10">
      <c r="B23" s="5" t="s">
        <v>93</v>
      </c>
      <c r="C23" s="6">
        <v>80</v>
      </c>
      <c r="D23" s="6">
        <v>100</v>
      </c>
      <c r="E23" s="6">
        <v>180</v>
      </c>
      <c r="F23" s="6"/>
      <c r="G23" s="6">
        <v>30</v>
      </c>
      <c r="H23" s="6">
        <v>10</v>
      </c>
      <c r="I23" s="6">
        <v>40</v>
      </c>
      <c r="J23" s="6"/>
    </row>
    <row r="24" spans="2:10">
      <c r="B24" s="5" t="s">
        <v>94</v>
      </c>
      <c r="C24" s="6">
        <v>10</v>
      </c>
      <c r="D24" s="6">
        <v>20</v>
      </c>
      <c r="E24" s="6">
        <v>20</v>
      </c>
      <c r="F24" s="6"/>
      <c r="G24" s="6">
        <v>10</v>
      </c>
      <c r="H24" s="6" t="s">
        <v>40</v>
      </c>
      <c r="I24" s="6">
        <v>10</v>
      </c>
      <c r="J24" s="6"/>
    </row>
    <row r="25" spans="2:10">
      <c r="B25" s="5"/>
    </row>
    <row r="26" spans="2:10" ht="13">
      <c r="B26" s="2821" t="s">
        <v>95</v>
      </c>
      <c r="C26" s="6"/>
      <c r="D26" s="6"/>
      <c r="E26" s="6"/>
      <c r="F26" s="6"/>
      <c r="G26" s="6"/>
      <c r="H26" s="6"/>
      <c r="I26" s="6"/>
      <c r="J26" s="6"/>
    </row>
    <row r="27" spans="2:10" ht="14.5">
      <c r="B27" s="2806" t="s">
        <v>803</v>
      </c>
      <c r="C27" s="6">
        <v>780</v>
      </c>
      <c r="D27" s="6">
        <v>960</v>
      </c>
      <c r="E27" s="6">
        <v>1740</v>
      </c>
      <c r="F27" s="6"/>
      <c r="G27" s="6">
        <v>200</v>
      </c>
      <c r="H27" s="6">
        <v>180</v>
      </c>
      <c r="I27" s="6">
        <v>380</v>
      </c>
      <c r="J27" s="6"/>
    </row>
    <row r="28" spans="2:10">
      <c r="B28" s="5"/>
    </row>
    <row r="29" spans="2:10" ht="13">
      <c r="B29" s="2821" t="s">
        <v>96</v>
      </c>
      <c r="C29" s="6"/>
      <c r="D29" s="6"/>
      <c r="E29" s="6"/>
      <c r="F29" s="6"/>
      <c r="G29" s="6"/>
      <c r="H29" s="6"/>
      <c r="I29" s="6"/>
      <c r="J29" s="6"/>
    </row>
    <row r="30" spans="2:10">
      <c r="B30" s="5" t="s">
        <v>97</v>
      </c>
      <c r="C30" s="6">
        <v>90</v>
      </c>
      <c r="D30" s="6">
        <v>70</v>
      </c>
      <c r="E30" s="6">
        <v>170</v>
      </c>
      <c r="F30" s="6"/>
      <c r="G30" s="6">
        <v>20</v>
      </c>
      <c r="H30" s="6">
        <v>20</v>
      </c>
      <c r="I30" s="6">
        <v>40</v>
      </c>
      <c r="J30" s="6"/>
    </row>
    <row r="31" spans="2:10">
      <c r="B31" s="5" t="s">
        <v>98</v>
      </c>
      <c r="C31" s="6">
        <v>30</v>
      </c>
      <c r="D31" s="6">
        <v>20</v>
      </c>
      <c r="E31" s="6">
        <v>50</v>
      </c>
      <c r="F31" s="6"/>
      <c r="G31" s="6">
        <v>10</v>
      </c>
      <c r="H31" s="6">
        <v>10</v>
      </c>
      <c r="I31" s="6">
        <v>20</v>
      </c>
      <c r="J31" s="6"/>
    </row>
    <row r="32" spans="2:10">
      <c r="B32" s="5"/>
    </row>
    <row r="33" spans="2:10" ht="13">
      <c r="B33" s="2821" t="s">
        <v>99</v>
      </c>
      <c r="C33" s="6"/>
      <c r="D33" s="6"/>
      <c r="E33" s="6"/>
      <c r="F33" s="6"/>
      <c r="G33" s="6"/>
      <c r="H33" s="6"/>
      <c r="I33" s="6"/>
      <c r="J33" s="6"/>
    </row>
    <row r="34" spans="2:10">
      <c r="B34" s="5" t="s">
        <v>100</v>
      </c>
      <c r="C34" s="6">
        <v>20</v>
      </c>
      <c r="D34" s="6">
        <v>10</v>
      </c>
      <c r="E34" s="6">
        <v>40</v>
      </c>
      <c r="F34" s="6"/>
      <c r="G34" s="6">
        <v>10</v>
      </c>
      <c r="H34" s="6">
        <v>10</v>
      </c>
      <c r="I34" s="6">
        <v>20</v>
      </c>
      <c r="J34" s="6"/>
    </row>
    <row r="35" spans="2:10">
      <c r="B35" s="5" t="s">
        <v>101</v>
      </c>
      <c r="C35" s="6">
        <v>10</v>
      </c>
      <c r="D35" s="6">
        <v>10</v>
      </c>
      <c r="E35" s="6">
        <v>10</v>
      </c>
      <c r="F35" s="6"/>
      <c r="G35" s="6">
        <v>10</v>
      </c>
      <c r="H35" s="6">
        <v>10</v>
      </c>
      <c r="I35" s="6">
        <v>20</v>
      </c>
      <c r="J35" s="6"/>
    </row>
    <row r="36" spans="2:10">
      <c r="B36" s="5"/>
    </row>
    <row r="37" spans="2:10" ht="13">
      <c r="B37" s="2821" t="s">
        <v>102</v>
      </c>
      <c r="C37" s="6"/>
      <c r="D37" s="6"/>
      <c r="E37" s="6"/>
      <c r="F37" s="6"/>
      <c r="G37" s="6"/>
      <c r="H37" s="6"/>
      <c r="I37" s="6"/>
      <c r="J37" s="6"/>
    </row>
    <row r="38" spans="2:10">
      <c r="B38" s="5" t="s">
        <v>102</v>
      </c>
      <c r="C38" s="6">
        <v>20</v>
      </c>
      <c r="D38" s="6">
        <v>40</v>
      </c>
      <c r="E38" s="6">
        <v>60</v>
      </c>
      <c r="F38" s="6"/>
      <c r="G38" s="6">
        <v>20</v>
      </c>
      <c r="H38" s="6">
        <v>10</v>
      </c>
      <c r="I38" s="6">
        <v>30</v>
      </c>
      <c r="J38" s="6"/>
    </row>
    <row r="39" spans="2:10">
      <c r="B39" s="5"/>
    </row>
    <row r="40" spans="2:10" ht="13">
      <c r="B40" s="2821" t="s">
        <v>103</v>
      </c>
      <c r="C40" s="6"/>
      <c r="D40" s="6"/>
      <c r="E40" s="6"/>
      <c r="F40" s="6"/>
      <c r="G40" s="6"/>
      <c r="H40" s="6"/>
      <c r="I40" s="6"/>
      <c r="J40" s="6"/>
    </row>
    <row r="41" spans="2:10">
      <c r="B41" s="5" t="s">
        <v>104</v>
      </c>
      <c r="C41" s="6">
        <v>150</v>
      </c>
      <c r="D41" s="6">
        <v>180</v>
      </c>
      <c r="E41" s="6">
        <v>330</v>
      </c>
      <c r="F41" s="6"/>
      <c r="G41" s="6">
        <v>50</v>
      </c>
      <c r="H41" s="6">
        <v>50</v>
      </c>
      <c r="I41" s="6">
        <v>100</v>
      </c>
      <c r="J41" s="6"/>
    </row>
    <row r="42" spans="2:10">
      <c r="B42" s="5" t="s">
        <v>105</v>
      </c>
      <c r="C42" s="6">
        <v>50</v>
      </c>
      <c r="D42" s="6">
        <v>50</v>
      </c>
      <c r="E42" s="6">
        <v>100</v>
      </c>
      <c r="F42" s="6"/>
      <c r="G42" s="6">
        <v>30</v>
      </c>
      <c r="H42" s="6">
        <v>20</v>
      </c>
      <c r="I42" s="6">
        <v>50</v>
      </c>
      <c r="J42" s="6"/>
    </row>
    <row r="43" spans="2:10">
      <c r="B43" s="5" t="s">
        <v>106</v>
      </c>
      <c r="C43" s="6">
        <v>0</v>
      </c>
      <c r="D43" s="6">
        <v>0</v>
      </c>
      <c r="E43" s="6">
        <v>0</v>
      </c>
      <c r="F43" s="6"/>
      <c r="G43" s="6" t="s">
        <v>40</v>
      </c>
      <c r="H43" s="6" t="s">
        <v>40</v>
      </c>
      <c r="I43" s="6" t="s">
        <v>40</v>
      </c>
      <c r="J43" s="6"/>
    </row>
    <row r="44" spans="2:10">
      <c r="B44" s="5"/>
    </row>
    <row r="45" spans="2:10" ht="13">
      <c r="B45" s="2821" t="s">
        <v>107</v>
      </c>
      <c r="C45" s="6"/>
      <c r="D45" s="6"/>
      <c r="E45" s="6"/>
      <c r="F45" s="6"/>
      <c r="G45" s="6"/>
      <c r="H45" s="6"/>
      <c r="I45" s="6"/>
      <c r="J45" s="6"/>
    </row>
    <row r="46" spans="2:10">
      <c r="B46" s="5" t="s">
        <v>107</v>
      </c>
      <c r="C46" s="6">
        <v>30</v>
      </c>
      <c r="D46" s="6">
        <v>40</v>
      </c>
      <c r="E46" s="6">
        <v>80</v>
      </c>
      <c r="F46" s="6"/>
      <c r="G46" s="6">
        <v>40</v>
      </c>
      <c r="H46" s="6">
        <v>40</v>
      </c>
      <c r="I46" s="6">
        <v>80</v>
      </c>
      <c r="J46" s="6"/>
    </row>
    <row r="47" spans="2:10">
      <c r="B47" s="5"/>
    </row>
    <row r="48" spans="2:10" ht="13">
      <c r="B48" s="2821" t="s">
        <v>108</v>
      </c>
      <c r="C48" s="6"/>
      <c r="D48" s="6"/>
      <c r="E48" s="6"/>
      <c r="F48" s="6"/>
      <c r="G48" s="6"/>
      <c r="H48" s="6"/>
      <c r="I48" s="6"/>
      <c r="J48" s="6"/>
    </row>
    <row r="49" spans="2:10">
      <c r="B49" s="5" t="s">
        <v>109</v>
      </c>
      <c r="C49" s="6">
        <v>180</v>
      </c>
      <c r="D49" s="6">
        <v>220</v>
      </c>
      <c r="E49" s="6">
        <v>400</v>
      </c>
      <c r="F49" s="6"/>
      <c r="G49" s="6">
        <v>40</v>
      </c>
      <c r="H49" s="6">
        <v>40</v>
      </c>
      <c r="I49" s="6">
        <v>80</v>
      </c>
      <c r="J49" s="6"/>
    </row>
    <row r="50" spans="2:10">
      <c r="B50" s="5"/>
    </row>
    <row r="51" spans="2:10" ht="13">
      <c r="B51" s="2821" t="s">
        <v>110</v>
      </c>
      <c r="C51" s="6"/>
      <c r="D51" s="6"/>
      <c r="E51" s="6"/>
      <c r="F51" s="6"/>
      <c r="G51" s="6"/>
      <c r="H51" s="6"/>
      <c r="I51" s="6"/>
      <c r="J51" s="6"/>
    </row>
    <row r="52" spans="2:10">
      <c r="B52" s="5" t="s">
        <v>111</v>
      </c>
      <c r="C52" s="6">
        <v>1630</v>
      </c>
      <c r="D52" s="6">
        <v>1380</v>
      </c>
      <c r="E52" s="6">
        <v>3010</v>
      </c>
      <c r="F52" s="6"/>
      <c r="G52" s="6">
        <v>1390</v>
      </c>
      <c r="H52" s="6">
        <v>900</v>
      </c>
      <c r="I52" s="6">
        <v>2280</v>
      </c>
      <c r="J52" s="6"/>
    </row>
    <row r="53" spans="2:10">
      <c r="B53" s="5" t="s">
        <v>112</v>
      </c>
      <c r="C53" s="6">
        <v>130</v>
      </c>
      <c r="D53" s="6">
        <v>90</v>
      </c>
      <c r="E53" s="6">
        <v>220</v>
      </c>
      <c r="F53" s="6"/>
      <c r="G53" s="6">
        <v>140</v>
      </c>
      <c r="H53" s="6">
        <v>70</v>
      </c>
      <c r="I53" s="6">
        <v>210</v>
      </c>
      <c r="J53" s="6"/>
    </row>
    <row r="54" spans="2:10" ht="14.5">
      <c r="B54" s="2806" t="s">
        <v>787</v>
      </c>
      <c r="C54" s="6">
        <v>0</v>
      </c>
      <c r="D54" s="6">
        <v>0</v>
      </c>
      <c r="E54" s="6">
        <v>0</v>
      </c>
      <c r="F54" s="6"/>
      <c r="G54" s="6">
        <v>10</v>
      </c>
      <c r="H54" s="6" t="s">
        <v>40</v>
      </c>
      <c r="I54" s="6">
        <v>10</v>
      </c>
      <c r="J54" s="6"/>
    </row>
    <row r="55" spans="2:10">
      <c r="B55" s="5" t="s">
        <v>113</v>
      </c>
      <c r="C55" s="6">
        <v>500</v>
      </c>
      <c r="D55" s="6">
        <v>220</v>
      </c>
      <c r="E55" s="6">
        <v>730</v>
      </c>
      <c r="F55" s="6"/>
      <c r="G55" s="6">
        <v>330</v>
      </c>
      <c r="H55" s="6">
        <v>140</v>
      </c>
      <c r="I55" s="6">
        <v>470</v>
      </c>
      <c r="J55" s="6"/>
    </row>
    <row r="56" spans="2:10" ht="14.5">
      <c r="B56" s="2806" t="s">
        <v>816</v>
      </c>
      <c r="C56" s="6">
        <v>0</v>
      </c>
      <c r="D56" s="6">
        <v>0</v>
      </c>
      <c r="E56" s="6">
        <v>0</v>
      </c>
      <c r="F56" s="6"/>
      <c r="G56" s="6">
        <v>140</v>
      </c>
      <c r="H56" s="6">
        <v>10</v>
      </c>
      <c r="I56" s="6">
        <v>150</v>
      </c>
      <c r="J56" s="6"/>
    </row>
    <row r="57" spans="2:10">
      <c r="B57" s="5" t="s">
        <v>115</v>
      </c>
      <c r="C57" s="6">
        <v>130</v>
      </c>
      <c r="D57" s="6">
        <v>60</v>
      </c>
      <c r="E57" s="6">
        <v>200</v>
      </c>
      <c r="F57" s="6"/>
      <c r="G57" s="6">
        <v>40</v>
      </c>
      <c r="H57" s="6">
        <v>10</v>
      </c>
      <c r="I57" s="6">
        <v>50</v>
      </c>
      <c r="J57" s="6"/>
    </row>
    <row r="58" spans="2:10">
      <c r="B58" s="5" t="s">
        <v>116</v>
      </c>
      <c r="C58" s="6">
        <v>50</v>
      </c>
      <c r="D58" s="6">
        <v>30</v>
      </c>
      <c r="E58" s="6">
        <v>70</v>
      </c>
      <c r="F58" s="6"/>
      <c r="G58" s="6">
        <v>40</v>
      </c>
      <c r="H58" s="6">
        <v>10</v>
      </c>
      <c r="I58" s="6">
        <v>50</v>
      </c>
      <c r="J58" s="6"/>
    </row>
    <row r="59" spans="2:10">
      <c r="B59" s="5"/>
    </row>
    <row r="60" spans="2:10" ht="13">
      <c r="B60" s="2821" t="s">
        <v>62</v>
      </c>
      <c r="C60" s="6"/>
      <c r="D60" s="6"/>
      <c r="E60" s="6"/>
      <c r="F60" s="6"/>
      <c r="G60" s="6"/>
      <c r="H60" s="6"/>
      <c r="I60" s="6"/>
      <c r="J60" s="6"/>
    </row>
    <row r="61" spans="2:10">
      <c r="B61" s="5" t="s">
        <v>117</v>
      </c>
      <c r="C61" s="6">
        <v>190</v>
      </c>
      <c r="D61" s="6">
        <v>210</v>
      </c>
      <c r="E61" s="6">
        <v>390</v>
      </c>
      <c r="F61" s="6"/>
      <c r="G61" s="6">
        <v>70</v>
      </c>
      <c r="H61" s="6">
        <v>80</v>
      </c>
      <c r="I61" s="6">
        <v>150</v>
      </c>
      <c r="J61" s="6"/>
    </row>
    <row r="62" spans="2:10">
      <c r="B62" s="5"/>
    </row>
    <row r="63" spans="2:10" ht="13">
      <c r="B63" s="2821" t="s">
        <v>118</v>
      </c>
      <c r="C63" s="6"/>
      <c r="D63" s="6"/>
      <c r="E63" s="6"/>
      <c r="F63" s="6"/>
      <c r="G63" s="6"/>
      <c r="H63" s="6"/>
      <c r="I63" s="6"/>
      <c r="J63" s="6"/>
    </row>
    <row r="64" spans="2:10">
      <c r="B64" s="5" t="s">
        <v>119</v>
      </c>
      <c r="C64" s="6">
        <v>250</v>
      </c>
      <c r="D64" s="6">
        <v>360</v>
      </c>
      <c r="E64" s="6">
        <v>620</v>
      </c>
      <c r="F64" s="6"/>
      <c r="G64" s="6">
        <v>130</v>
      </c>
      <c r="H64" s="6">
        <v>160</v>
      </c>
      <c r="I64" s="6">
        <v>290</v>
      </c>
      <c r="J64" s="6"/>
    </row>
    <row r="65" spans="2:10">
      <c r="B65" s="5" t="s">
        <v>120</v>
      </c>
      <c r="C65" s="6">
        <v>50</v>
      </c>
      <c r="D65" s="6">
        <v>50</v>
      </c>
      <c r="E65" s="6">
        <v>100</v>
      </c>
      <c r="F65" s="6"/>
      <c r="G65" s="6">
        <v>30</v>
      </c>
      <c r="H65" s="6">
        <v>30</v>
      </c>
      <c r="I65" s="6">
        <v>60</v>
      </c>
      <c r="J65" s="6"/>
    </row>
    <row r="66" spans="2:10">
      <c r="B66" s="5" t="s">
        <v>121</v>
      </c>
      <c r="C66" s="6">
        <v>10</v>
      </c>
      <c r="D66" s="6">
        <v>30</v>
      </c>
      <c r="E66" s="6">
        <v>40</v>
      </c>
      <c r="F66" s="6"/>
      <c r="G66" s="6" t="s">
        <v>40</v>
      </c>
      <c r="H66" s="6" t="s">
        <v>40</v>
      </c>
      <c r="I66" s="6" t="s">
        <v>40</v>
      </c>
      <c r="J66" s="6"/>
    </row>
    <row r="67" spans="2:10">
      <c r="B67" s="5" t="s">
        <v>122</v>
      </c>
      <c r="C67" s="6" t="s">
        <v>40</v>
      </c>
      <c r="D67" s="6">
        <v>10</v>
      </c>
      <c r="E67" s="6">
        <v>10</v>
      </c>
      <c r="F67" s="6"/>
      <c r="G67" s="6" t="s">
        <v>40</v>
      </c>
      <c r="H67" s="6" t="s">
        <v>40</v>
      </c>
      <c r="I67" s="6" t="s">
        <v>40</v>
      </c>
      <c r="J67" s="6"/>
    </row>
    <row r="68" spans="2:10">
      <c r="B68" s="5" t="s">
        <v>123</v>
      </c>
      <c r="C68" s="6" t="s">
        <v>40</v>
      </c>
      <c r="D68" s="6">
        <v>10</v>
      </c>
      <c r="E68" s="6">
        <v>10</v>
      </c>
      <c r="F68" s="6"/>
      <c r="G68" s="6">
        <v>0</v>
      </c>
      <c r="H68" s="6">
        <v>0</v>
      </c>
      <c r="I68" s="6">
        <v>0</v>
      </c>
      <c r="J68" s="6"/>
    </row>
    <row r="69" spans="2:10">
      <c r="B69" s="5"/>
    </row>
    <row r="70" spans="2:10" ht="13">
      <c r="B70" s="2821" t="s">
        <v>125</v>
      </c>
      <c r="C70" s="6"/>
      <c r="D70" s="6"/>
      <c r="E70" s="6"/>
      <c r="F70" s="6"/>
      <c r="G70" s="6"/>
      <c r="H70" s="6"/>
      <c r="I70" s="6"/>
      <c r="J70" s="6"/>
    </row>
    <row r="71" spans="2:10">
      <c r="B71" s="5" t="s">
        <v>126</v>
      </c>
      <c r="C71" s="6">
        <v>480</v>
      </c>
      <c r="D71" s="6">
        <v>560</v>
      </c>
      <c r="E71" s="6">
        <v>1030</v>
      </c>
      <c r="F71" s="6"/>
      <c r="G71" s="6">
        <v>120</v>
      </c>
      <c r="H71" s="6">
        <v>140</v>
      </c>
      <c r="I71" s="6">
        <v>270</v>
      </c>
      <c r="J71" s="6"/>
    </row>
    <row r="72" spans="2:10">
      <c r="B72" s="5" t="s">
        <v>127</v>
      </c>
      <c r="C72" s="6">
        <v>180</v>
      </c>
      <c r="D72" s="6">
        <v>310</v>
      </c>
      <c r="E72" s="6">
        <v>490</v>
      </c>
      <c r="F72" s="6"/>
      <c r="G72" s="6">
        <v>60</v>
      </c>
      <c r="H72" s="6">
        <v>80</v>
      </c>
      <c r="I72" s="6">
        <v>140</v>
      </c>
      <c r="J72" s="6"/>
    </row>
    <row r="73" spans="2:10">
      <c r="B73" s="5" t="s">
        <v>128</v>
      </c>
      <c r="C73" s="6">
        <v>20</v>
      </c>
      <c r="D73" s="6">
        <v>10</v>
      </c>
      <c r="E73" s="6">
        <v>30</v>
      </c>
      <c r="F73" s="6"/>
      <c r="G73" s="6">
        <v>20</v>
      </c>
      <c r="H73" s="6">
        <v>20</v>
      </c>
      <c r="I73" s="6">
        <v>40</v>
      </c>
      <c r="J73" s="6"/>
    </row>
    <row r="74" spans="2:10">
      <c r="B74" s="5" t="s">
        <v>129</v>
      </c>
      <c r="C74" s="6">
        <v>30</v>
      </c>
      <c r="D74" s="6">
        <v>40</v>
      </c>
      <c r="E74" s="6">
        <v>60</v>
      </c>
      <c r="F74" s="6"/>
      <c r="G74" s="6">
        <v>40</v>
      </c>
      <c r="H74" s="6">
        <v>50</v>
      </c>
      <c r="I74" s="6">
        <v>90</v>
      </c>
      <c r="J74" s="6"/>
    </row>
    <row r="75" spans="2:10">
      <c r="B75" s="5" t="s">
        <v>130</v>
      </c>
      <c r="C75" s="6" t="s">
        <v>40</v>
      </c>
      <c r="D75" s="6">
        <v>10</v>
      </c>
      <c r="E75" s="6">
        <v>10</v>
      </c>
      <c r="F75" s="6"/>
      <c r="G75" s="6">
        <v>10</v>
      </c>
      <c r="H75" s="6">
        <v>10</v>
      </c>
      <c r="I75" s="6">
        <v>10</v>
      </c>
      <c r="J75" s="6"/>
    </row>
    <row r="76" spans="2:10">
      <c r="B76" s="5"/>
    </row>
    <row r="77" spans="2:10" ht="13">
      <c r="B77" s="2821" t="s">
        <v>124</v>
      </c>
      <c r="C77" s="6"/>
      <c r="D77" s="6"/>
      <c r="E77" s="6"/>
      <c r="F77" s="6"/>
      <c r="G77" s="6"/>
      <c r="H77" s="6"/>
      <c r="I77" s="6"/>
      <c r="J77" s="6"/>
    </row>
    <row r="78" spans="2:10">
      <c r="B78" s="5" t="s">
        <v>124</v>
      </c>
      <c r="C78" s="6">
        <v>0</v>
      </c>
      <c r="D78" s="6" t="s">
        <v>40</v>
      </c>
      <c r="E78" s="6" t="s">
        <v>40</v>
      </c>
      <c r="F78" s="6"/>
      <c r="G78" s="6" t="s">
        <v>40</v>
      </c>
      <c r="H78" s="6" t="s">
        <v>40</v>
      </c>
      <c r="I78" s="6">
        <v>10</v>
      </c>
      <c r="J78" s="6"/>
    </row>
    <row r="79" spans="2:10">
      <c r="B79" s="5"/>
    </row>
    <row r="80" spans="2:10" ht="13">
      <c r="B80" s="2821" t="s">
        <v>133</v>
      </c>
      <c r="C80" s="6"/>
      <c r="D80" s="6"/>
      <c r="E80" s="6"/>
      <c r="F80" s="6"/>
      <c r="G80" s="6"/>
      <c r="H80" s="6"/>
      <c r="I80" s="6"/>
      <c r="J80" s="6"/>
    </row>
    <row r="81" spans="2:10">
      <c r="B81" s="5" t="s">
        <v>133</v>
      </c>
      <c r="C81" s="6">
        <v>50</v>
      </c>
      <c r="D81" s="6">
        <v>50</v>
      </c>
      <c r="E81" s="6">
        <v>100</v>
      </c>
      <c r="F81" s="6"/>
      <c r="G81" s="6">
        <v>30</v>
      </c>
      <c r="H81" s="6">
        <v>30</v>
      </c>
      <c r="I81" s="6">
        <v>50</v>
      </c>
      <c r="J81" s="6"/>
    </row>
    <row r="82" spans="2:10">
      <c r="B82" s="5"/>
    </row>
    <row r="83" spans="2:10" ht="13">
      <c r="B83" s="2821" t="s">
        <v>131</v>
      </c>
      <c r="C83" s="6"/>
      <c r="D83" s="6"/>
      <c r="E83" s="6"/>
      <c r="F83" s="6"/>
      <c r="G83" s="6"/>
      <c r="H83" s="6"/>
      <c r="I83" s="6"/>
      <c r="J83" s="6"/>
    </row>
    <row r="84" spans="2:10" ht="14.5">
      <c r="B84" s="2806" t="s">
        <v>744</v>
      </c>
      <c r="C84" s="6">
        <v>0</v>
      </c>
      <c r="D84" s="6">
        <v>0</v>
      </c>
      <c r="E84" s="6">
        <v>0</v>
      </c>
      <c r="F84" s="6"/>
      <c r="G84" s="6">
        <v>70</v>
      </c>
      <c r="H84" s="6">
        <v>50</v>
      </c>
      <c r="I84" s="6">
        <v>120</v>
      </c>
      <c r="J84" s="6"/>
    </row>
    <row r="85" spans="2:10" ht="14.5">
      <c r="B85" s="2806" t="s">
        <v>745</v>
      </c>
      <c r="C85" s="6">
        <v>0</v>
      </c>
      <c r="D85" s="6">
        <v>0</v>
      </c>
      <c r="E85" s="6">
        <v>0</v>
      </c>
      <c r="F85" s="6"/>
      <c r="G85" s="6">
        <v>60</v>
      </c>
      <c r="H85" s="6">
        <v>10</v>
      </c>
      <c r="I85" s="6">
        <v>70</v>
      </c>
      <c r="J85" s="6"/>
    </row>
    <row r="86" spans="2:10">
      <c r="B86" s="5" t="s">
        <v>132</v>
      </c>
      <c r="C86" s="6" t="s">
        <v>40</v>
      </c>
      <c r="D86" s="6">
        <v>0</v>
      </c>
      <c r="E86" s="6" t="s">
        <v>40</v>
      </c>
      <c r="F86" s="6"/>
      <c r="G86" s="6" t="s">
        <v>40</v>
      </c>
      <c r="H86" s="6">
        <v>10</v>
      </c>
      <c r="I86" s="6">
        <v>20</v>
      </c>
      <c r="J86" s="6"/>
    </row>
    <row r="87" spans="2:10" ht="14.5">
      <c r="B87" s="2806" t="s">
        <v>834</v>
      </c>
      <c r="C87" s="6">
        <v>0</v>
      </c>
      <c r="D87" s="6">
        <v>0</v>
      </c>
      <c r="E87" s="6">
        <v>0</v>
      </c>
      <c r="F87" s="6"/>
      <c r="G87" s="6">
        <v>30</v>
      </c>
      <c r="H87" s="6">
        <v>20</v>
      </c>
      <c r="I87" s="6">
        <v>50</v>
      </c>
      <c r="J87" s="6"/>
    </row>
    <row r="88" spans="2:10" ht="14.5">
      <c r="B88" s="2806" t="s">
        <v>833</v>
      </c>
      <c r="C88" s="6">
        <v>0</v>
      </c>
      <c r="D88" s="6">
        <v>0</v>
      </c>
      <c r="E88" s="6">
        <v>0</v>
      </c>
      <c r="F88" s="6"/>
      <c r="G88" s="6">
        <v>10</v>
      </c>
      <c r="H88" s="6">
        <v>10</v>
      </c>
      <c r="I88" s="6">
        <v>30</v>
      </c>
      <c r="J88" s="6"/>
    </row>
    <row r="89" spans="2:10">
      <c r="B89" s="5"/>
    </row>
    <row r="90" spans="2:10" ht="13">
      <c r="B90" s="2821" t="s">
        <v>134</v>
      </c>
      <c r="C90" s="6"/>
      <c r="D90" s="6"/>
      <c r="E90" s="6"/>
      <c r="F90" s="6"/>
      <c r="G90" s="6"/>
      <c r="H90" s="6"/>
      <c r="I90" s="6"/>
      <c r="J90" s="6"/>
    </row>
    <row r="91" spans="2:10">
      <c r="B91" s="5" t="s">
        <v>135</v>
      </c>
      <c r="C91" s="6">
        <v>450</v>
      </c>
      <c r="D91" s="6">
        <v>670</v>
      </c>
      <c r="E91" s="6">
        <v>1110</v>
      </c>
      <c r="F91" s="6"/>
      <c r="G91" s="6">
        <v>80</v>
      </c>
      <c r="H91" s="6">
        <v>100</v>
      </c>
      <c r="I91" s="6">
        <v>180</v>
      </c>
      <c r="J91" s="6"/>
    </row>
    <row r="92" spans="2:10">
      <c r="B92" s="5" t="s">
        <v>136</v>
      </c>
      <c r="C92" s="6">
        <v>60</v>
      </c>
      <c r="D92" s="6">
        <v>110</v>
      </c>
      <c r="E92" s="6">
        <v>180</v>
      </c>
      <c r="F92" s="6"/>
      <c r="G92" s="6">
        <v>0</v>
      </c>
      <c r="H92" s="6">
        <v>0</v>
      </c>
      <c r="I92" s="6">
        <v>100</v>
      </c>
      <c r="J92" s="6"/>
    </row>
    <row r="93" spans="2:10">
      <c r="B93" s="5" t="s">
        <v>137</v>
      </c>
      <c r="C93" s="6">
        <v>560</v>
      </c>
      <c r="D93" s="6">
        <v>1470</v>
      </c>
      <c r="E93" s="6">
        <v>2020</v>
      </c>
      <c r="F93" s="6"/>
      <c r="G93" s="6">
        <v>230</v>
      </c>
      <c r="H93" s="6">
        <v>520</v>
      </c>
      <c r="I93" s="6">
        <v>750</v>
      </c>
      <c r="J93" s="6"/>
    </row>
    <row r="94" spans="2:10">
      <c r="B94" s="5"/>
    </row>
    <row r="95" spans="2:10" ht="13">
      <c r="B95" s="2821" t="s">
        <v>138</v>
      </c>
      <c r="C95" s="6"/>
      <c r="D95" s="6"/>
      <c r="E95" s="6"/>
      <c r="F95" s="6"/>
      <c r="G95" s="6"/>
      <c r="H95" s="6"/>
      <c r="I95" s="6"/>
      <c r="J95" s="6"/>
    </row>
    <row r="96" spans="2:10">
      <c r="B96" s="5" t="s">
        <v>138</v>
      </c>
      <c r="C96" s="6">
        <v>300</v>
      </c>
      <c r="D96" s="6">
        <v>400</v>
      </c>
      <c r="E96" s="6">
        <v>700</v>
      </c>
      <c r="F96" s="6"/>
      <c r="G96" s="6">
        <v>110</v>
      </c>
      <c r="H96" s="6">
        <v>160</v>
      </c>
      <c r="I96" s="6">
        <v>270</v>
      </c>
      <c r="J96" s="6"/>
    </row>
    <row r="97" spans="2:10">
      <c r="B97" s="5"/>
    </row>
    <row r="98" spans="2:10" ht="13">
      <c r="B98" s="2821" t="s">
        <v>139</v>
      </c>
      <c r="C98" s="6"/>
      <c r="D98" s="6"/>
      <c r="E98" s="6"/>
      <c r="F98" s="6"/>
      <c r="G98" s="6"/>
      <c r="H98" s="6"/>
      <c r="I98" s="6"/>
      <c r="J98" s="6"/>
    </row>
    <row r="99" spans="2:10">
      <c r="B99" s="5" t="s">
        <v>140</v>
      </c>
      <c r="C99" s="6">
        <v>2550</v>
      </c>
      <c r="D99" s="6">
        <v>2590</v>
      </c>
      <c r="E99" s="6">
        <v>5140</v>
      </c>
      <c r="F99" s="6"/>
      <c r="G99" s="6">
        <v>2110</v>
      </c>
      <c r="H99" s="6">
        <v>3330</v>
      </c>
      <c r="I99" s="6">
        <v>5430</v>
      </c>
      <c r="J99" s="6"/>
    </row>
    <row r="100" spans="2:10">
      <c r="B100" s="5" t="s">
        <v>141</v>
      </c>
      <c r="C100" s="6">
        <v>130</v>
      </c>
      <c r="D100" s="6">
        <v>130</v>
      </c>
      <c r="E100" s="6">
        <v>260</v>
      </c>
      <c r="F100" s="6"/>
      <c r="G100" s="6">
        <v>140</v>
      </c>
      <c r="H100" s="6">
        <v>120</v>
      </c>
      <c r="I100" s="6">
        <v>260</v>
      </c>
      <c r="J100" s="6"/>
    </row>
    <row r="101" spans="2:10">
      <c r="B101" s="5"/>
    </row>
    <row r="102" spans="2:10" ht="13">
      <c r="B102" s="2821" t="s">
        <v>142</v>
      </c>
      <c r="C102" s="6"/>
      <c r="D102" s="6"/>
      <c r="E102" s="6"/>
      <c r="F102" s="6"/>
      <c r="G102" s="6"/>
      <c r="H102" s="6"/>
      <c r="I102" s="6"/>
      <c r="J102" s="6"/>
    </row>
    <row r="103" spans="2:10">
      <c r="B103" s="5" t="s">
        <v>143</v>
      </c>
      <c r="C103" s="6">
        <v>190</v>
      </c>
      <c r="D103" s="6">
        <v>210</v>
      </c>
      <c r="E103" s="6">
        <v>400</v>
      </c>
      <c r="F103" s="6"/>
      <c r="G103" s="6">
        <v>50</v>
      </c>
      <c r="H103" s="6">
        <v>30</v>
      </c>
      <c r="I103" s="6">
        <v>80</v>
      </c>
      <c r="J103" s="6"/>
    </row>
    <row r="104" spans="2:10">
      <c r="B104" s="5" t="s">
        <v>144</v>
      </c>
      <c r="C104" s="6">
        <v>10</v>
      </c>
      <c r="D104" s="6" t="s">
        <v>40</v>
      </c>
      <c r="E104" s="6">
        <v>10</v>
      </c>
      <c r="F104" s="6"/>
      <c r="G104" s="6" t="s">
        <v>40</v>
      </c>
      <c r="H104" s="6" t="s">
        <v>40</v>
      </c>
      <c r="I104" s="6">
        <v>10</v>
      </c>
      <c r="J104" s="6"/>
    </row>
    <row r="105" spans="2:10">
      <c r="B105" s="5" t="s">
        <v>145</v>
      </c>
      <c r="C105" s="6">
        <v>20</v>
      </c>
      <c r="D105" s="6">
        <v>20</v>
      </c>
      <c r="E105" s="6">
        <v>40</v>
      </c>
      <c r="F105" s="6"/>
      <c r="G105" s="6">
        <v>20</v>
      </c>
      <c r="H105" s="6">
        <v>10</v>
      </c>
      <c r="I105" s="6">
        <v>30</v>
      </c>
      <c r="J105" s="6"/>
    </row>
    <row r="106" spans="2:10">
      <c r="B106" s="5" t="s">
        <v>146</v>
      </c>
      <c r="C106" s="6">
        <v>10</v>
      </c>
      <c r="D106" s="6">
        <v>10</v>
      </c>
      <c r="E106" s="6">
        <v>10</v>
      </c>
      <c r="F106" s="6"/>
      <c r="G106" s="6">
        <v>0</v>
      </c>
      <c r="H106" s="6" t="s">
        <v>40</v>
      </c>
      <c r="I106" s="6" t="s">
        <v>40</v>
      </c>
      <c r="J106" s="6"/>
    </row>
    <row r="107" spans="2:10">
      <c r="B107" s="5" t="s">
        <v>147</v>
      </c>
      <c r="C107" s="6">
        <v>10</v>
      </c>
      <c r="D107" s="6" t="s">
        <v>40</v>
      </c>
      <c r="E107" s="6">
        <v>10</v>
      </c>
      <c r="F107" s="6"/>
      <c r="G107" s="6" t="s">
        <v>40</v>
      </c>
      <c r="H107" s="6" t="s">
        <v>40</v>
      </c>
      <c r="I107" s="6" t="s">
        <v>40</v>
      </c>
      <c r="J107" s="6"/>
    </row>
    <row r="108" spans="2:10">
      <c r="B108" s="5"/>
    </row>
    <row r="109" spans="2:10" ht="13">
      <c r="B109" s="2821" t="s">
        <v>148</v>
      </c>
      <c r="C109" s="6"/>
      <c r="D109" s="6"/>
      <c r="E109" s="6"/>
      <c r="F109" s="6"/>
      <c r="G109" s="6"/>
      <c r="H109" s="6"/>
      <c r="I109" s="6"/>
      <c r="J109" s="6"/>
    </row>
    <row r="110" spans="2:10">
      <c r="B110" s="5" t="s">
        <v>149</v>
      </c>
      <c r="C110" s="6">
        <v>1180</v>
      </c>
      <c r="D110" s="6">
        <v>980</v>
      </c>
      <c r="E110" s="6">
        <v>2170</v>
      </c>
      <c r="F110" s="6"/>
      <c r="G110" s="6">
        <v>660</v>
      </c>
      <c r="H110" s="6">
        <v>670</v>
      </c>
      <c r="I110" s="6">
        <v>1330</v>
      </c>
      <c r="J110" s="6"/>
    </row>
    <row r="111" spans="2:10">
      <c r="B111" s="5"/>
    </row>
    <row r="112" spans="2:10" ht="13">
      <c r="B112" s="2821" t="s">
        <v>150</v>
      </c>
      <c r="C112" s="6"/>
      <c r="D112" s="6"/>
      <c r="E112" s="6"/>
      <c r="F112" s="6"/>
      <c r="G112" s="6"/>
      <c r="H112" s="6"/>
      <c r="I112" s="6"/>
      <c r="J112" s="6"/>
    </row>
    <row r="113" spans="2:10">
      <c r="B113" s="5" t="s">
        <v>151</v>
      </c>
      <c r="C113" s="6">
        <v>340</v>
      </c>
      <c r="D113" s="6">
        <v>400</v>
      </c>
      <c r="E113" s="6">
        <v>730</v>
      </c>
      <c r="F113" s="6"/>
      <c r="G113" s="6">
        <v>120</v>
      </c>
      <c r="H113" s="6">
        <v>110</v>
      </c>
      <c r="I113" s="6">
        <v>230</v>
      </c>
      <c r="J113" s="6"/>
    </row>
    <row r="114" spans="2:10">
      <c r="B114" s="5" t="s">
        <v>152</v>
      </c>
      <c r="C114" s="6">
        <v>10</v>
      </c>
      <c r="D114" s="6">
        <v>10</v>
      </c>
      <c r="E114" s="6">
        <v>20</v>
      </c>
      <c r="F114" s="6"/>
      <c r="G114" s="6" t="s">
        <v>40</v>
      </c>
      <c r="H114" s="6">
        <v>10</v>
      </c>
      <c r="I114" s="6">
        <v>10</v>
      </c>
      <c r="J114" s="6"/>
    </row>
    <row r="115" spans="2:10">
      <c r="B115" s="2806" t="s">
        <v>790</v>
      </c>
      <c r="C115" s="6">
        <v>790</v>
      </c>
      <c r="D115" s="6">
        <v>1400</v>
      </c>
      <c r="E115" s="6">
        <v>2190</v>
      </c>
      <c r="F115" s="6"/>
      <c r="G115" s="6">
        <v>490</v>
      </c>
      <c r="H115" s="6">
        <v>900</v>
      </c>
      <c r="I115" s="6">
        <v>1380</v>
      </c>
      <c r="J115" s="6"/>
    </row>
    <row r="116" spans="2:10">
      <c r="B116" s="5" t="s">
        <v>153</v>
      </c>
      <c r="C116" s="6">
        <v>20</v>
      </c>
      <c r="D116" s="6">
        <v>50</v>
      </c>
      <c r="E116" s="6">
        <v>60</v>
      </c>
      <c r="F116" s="6"/>
      <c r="G116" s="6">
        <v>20</v>
      </c>
      <c r="H116" s="6">
        <v>20</v>
      </c>
      <c r="I116" s="6">
        <v>40</v>
      </c>
      <c r="J116" s="6"/>
    </row>
    <row r="117" spans="2:10">
      <c r="B117" s="2806" t="s">
        <v>789</v>
      </c>
      <c r="C117" s="6">
        <v>2560</v>
      </c>
      <c r="D117" s="6">
        <v>3200</v>
      </c>
      <c r="E117" s="6">
        <v>5750</v>
      </c>
      <c r="F117" s="6"/>
      <c r="G117" s="6">
        <v>2240</v>
      </c>
      <c r="H117" s="6">
        <v>1890</v>
      </c>
      <c r="I117" s="6">
        <v>4130</v>
      </c>
      <c r="J117" s="6"/>
    </row>
    <row r="118" spans="2:10">
      <c r="B118" s="5" t="s">
        <v>154</v>
      </c>
      <c r="C118" s="6">
        <v>10</v>
      </c>
      <c r="D118" s="6">
        <v>20</v>
      </c>
      <c r="E118" s="6">
        <v>30</v>
      </c>
      <c r="F118" s="6"/>
      <c r="G118" s="6">
        <v>30</v>
      </c>
      <c r="H118" s="6">
        <v>40</v>
      </c>
      <c r="I118" s="6">
        <v>70</v>
      </c>
      <c r="J118" s="6"/>
    </row>
    <row r="119" spans="2:10">
      <c r="B119" s="5"/>
    </row>
    <row r="120" spans="2:10" ht="13">
      <c r="B120" s="2821" t="s">
        <v>155</v>
      </c>
      <c r="C120" s="6"/>
      <c r="D120" s="6"/>
      <c r="E120" s="6"/>
      <c r="F120" s="6"/>
      <c r="G120" s="6"/>
      <c r="H120" s="6"/>
      <c r="I120" s="6"/>
      <c r="J120" s="6"/>
    </row>
    <row r="121" spans="2:10">
      <c r="B121" s="5" t="s">
        <v>155</v>
      </c>
      <c r="C121" s="6">
        <v>30</v>
      </c>
      <c r="D121" s="6">
        <v>30</v>
      </c>
      <c r="E121" s="6">
        <v>60</v>
      </c>
      <c r="F121" s="6"/>
      <c r="G121" s="6">
        <v>20</v>
      </c>
      <c r="H121" s="6">
        <v>20</v>
      </c>
      <c r="I121" s="6">
        <v>30</v>
      </c>
      <c r="J121" s="6"/>
    </row>
    <row r="122" spans="2:10">
      <c r="B122" s="5"/>
    </row>
    <row r="123" spans="2:10" ht="13">
      <c r="B123" s="2821" t="s">
        <v>156</v>
      </c>
      <c r="C123" s="6"/>
      <c r="D123" s="6"/>
      <c r="E123" s="6"/>
      <c r="F123" s="6"/>
      <c r="G123" s="6"/>
      <c r="H123" s="6"/>
      <c r="I123" s="6"/>
      <c r="J123" s="6"/>
    </row>
    <row r="124" spans="2:10">
      <c r="B124" s="5" t="s">
        <v>156</v>
      </c>
      <c r="C124" s="6">
        <v>500</v>
      </c>
      <c r="D124" s="6">
        <v>560</v>
      </c>
      <c r="E124" s="6">
        <v>1050</v>
      </c>
      <c r="F124" s="6"/>
      <c r="G124" s="6">
        <v>120</v>
      </c>
      <c r="H124" s="6">
        <v>60</v>
      </c>
      <c r="I124" s="6">
        <v>180</v>
      </c>
      <c r="J124" s="6"/>
    </row>
    <row r="125" spans="2:10">
      <c r="B125" s="5"/>
    </row>
    <row r="126" spans="2:10" ht="13">
      <c r="B126" s="2821" t="s">
        <v>157</v>
      </c>
      <c r="C126" s="6"/>
      <c r="D126" s="6"/>
      <c r="E126" s="6"/>
      <c r="F126" s="6"/>
      <c r="G126" s="6"/>
      <c r="H126" s="6"/>
      <c r="I126" s="6"/>
      <c r="J126" s="6"/>
    </row>
    <row r="127" spans="2:10">
      <c r="B127" s="5" t="s">
        <v>157</v>
      </c>
      <c r="C127" s="6">
        <v>10</v>
      </c>
      <c r="D127" s="6">
        <v>10</v>
      </c>
      <c r="E127" s="6">
        <v>20</v>
      </c>
      <c r="F127" s="6"/>
      <c r="G127" s="6">
        <v>10</v>
      </c>
      <c r="H127" s="6" t="s">
        <v>40</v>
      </c>
      <c r="I127" s="6">
        <v>10</v>
      </c>
      <c r="J127" s="6"/>
    </row>
    <row r="128" spans="2:10">
      <c r="B128" s="5"/>
    </row>
    <row r="129" spans="2:10" ht="13">
      <c r="B129" s="2821" t="s">
        <v>158</v>
      </c>
      <c r="C129" s="6"/>
      <c r="D129" s="6"/>
      <c r="E129" s="6"/>
      <c r="F129" s="6"/>
      <c r="G129" s="6"/>
      <c r="H129" s="6"/>
      <c r="I129" s="6"/>
      <c r="J129" s="6"/>
    </row>
    <row r="130" spans="2:10">
      <c r="B130" s="5" t="s">
        <v>158</v>
      </c>
      <c r="C130" s="6">
        <v>60</v>
      </c>
      <c r="D130" s="6">
        <v>110</v>
      </c>
      <c r="E130" s="6">
        <v>170</v>
      </c>
      <c r="F130" s="6"/>
      <c r="G130" s="6">
        <v>40</v>
      </c>
      <c r="H130" s="6">
        <v>90</v>
      </c>
      <c r="I130" s="6">
        <v>130</v>
      </c>
      <c r="J130" s="6"/>
    </row>
    <row r="131" spans="2:10">
      <c r="B131" s="5"/>
    </row>
    <row r="132" spans="2:10" ht="13">
      <c r="B132" s="2821" t="s">
        <v>159</v>
      </c>
      <c r="C132" s="6"/>
      <c r="D132" s="6"/>
      <c r="E132" s="6"/>
      <c r="F132" s="6"/>
      <c r="G132" s="6"/>
      <c r="H132" s="6"/>
      <c r="I132" s="6"/>
      <c r="J132" s="6"/>
    </row>
    <row r="133" spans="2:10">
      <c r="B133" s="5" t="s">
        <v>159</v>
      </c>
      <c r="C133" s="6">
        <v>180</v>
      </c>
      <c r="D133" s="6">
        <v>140</v>
      </c>
      <c r="E133" s="6">
        <v>310</v>
      </c>
      <c r="F133" s="6"/>
      <c r="G133" s="6">
        <v>50</v>
      </c>
      <c r="H133" s="6">
        <v>40</v>
      </c>
      <c r="I133" s="6">
        <v>80</v>
      </c>
      <c r="J133" s="6"/>
    </row>
    <row r="134" spans="2:10">
      <c r="B134" s="5"/>
    </row>
    <row r="135" spans="2:10" ht="13">
      <c r="B135" s="2821" t="s">
        <v>161</v>
      </c>
      <c r="C135" s="6"/>
      <c r="D135" s="6"/>
      <c r="E135" s="6"/>
      <c r="F135" s="6"/>
      <c r="G135" s="6"/>
      <c r="H135" s="6"/>
      <c r="I135" s="6"/>
      <c r="J135" s="6"/>
    </row>
    <row r="136" spans="2:10">
      <c r="B136" s="5" t="s">
        <v>161</v>
      </c>
      <c r="C136" s="6">
        <v>20</v>
      </c>
      <c r="D136" s="6">
        <v>20</v>
      </c>
      <c r="E136" s="6">
        <v>40</v>
      </c>
      <c r="F136" s="6"/>
      <c r="G136" s="6">
        <v>10</v>
      </c>
      <c r="H136" s="6" t="s">
        <v>40</v>
      </c>
      <c r="I136" s="6">
        <v>20</v>
      </c>
      <c r="J136" s="6"/>
    </row>
    <row r="137" spans="2:10">
      <c r="B137" s="5"/>
    </row>
    <row r="138" spans="2:10" ht="13">
      <c r="B138" s="2821" t="s">
        <v>160</v>
      </c>
      <c r="C138" s="6"/>
      <c r="D138" s="6"/>
      <c r="E138" s="6"/>
      <c r="F138" s="6"/>
      <c r="G138" s="6"/>
      <c r="H138" s="6"/>
      <c r="I138" s="6"/>
      <c r="J138" s="6"/>
    </row>
    <row r="139" spans="2:10">
      <c r="B139" s="5" t="s">
        <v>160</v>
      </c>
      <c r="C139" s="6">
        <v>20</v>
      </c>
      <c r="D139" s="6">
        <v>30</v>
      </c>
      <c r="E139" s="6">
        <v>40</v>
      </c>
      <c r="F139" s="6"/>
      <c r="G139" s="6">
        <v>10</v>
      </c>
      <c r="H139" s="6">
        <v>10</v>
      </c>
      <c r="I139" s="6">
        <v>20</v>
      </c>
      <c r="J139" s="6"/>
    </row>
    <row r="140" spans="2:10">
      <c r="B140" s="5"/>
    </row>
    <row r="141" spans="2:10" ht="13">
      <c r="B141" s="2821" t="s">
        <v>162</v>
      </c>
      <c r="C141" s="6"/>
      <c r="D141" s="6"/>
      <c r="E141" s="6"/>
      <c r="F141" s="6"/>
      <c r="G141" s="6"/>
      <c r="H141" s="6"/>
      <c r="I141" s="6"/>
      <c r="J141" s="6"/>
    </row>
    <row r="142" spans="2:10">
      <c r="B142" s="5" t="s">
        <v>163</v>
      </c>
      <c r="C142" s="6">
        <v>10</v>
      </c>
      <c r="D142" s="6">
        <v>10</v>
      </c>
      <c r="E142" s="6">
        <v>20</v>
      </c>
      <c r="F142" s="6"/>
      <c r="G142" s="6" t="s">
        <v>40</v>
      </c>
      <c r="H142" s="6">
        <v>10</v>
      </c>
      <c r="I142" s="6">
        <v>10</v>
      </c>
      <c r="J142" s="6"/>
    </row>
    <row r="143" spans="2:10">
      <c r="B143" s="5"/>
    </row>
    <row r="144" spans="2:10" ht="13">
      <c r="B144" s="2821" t="s">
        <v>164</v>
      </c>
      <c r="C144" s="6"/>
      <c r="D144" s="6"/>
      <c r="E144" s="6"/>
      <c r="F144" s="6"/>
      <c r="G144" s="6"/>
      <c r="H144" s="6"/>
      <c r="I144" s="6"/>
      <c r="J144" s="6"/>
    </row>
    <row r="145" spans="2:10">
      <c r="B145" s="5" t="s">
        <v>165</v>
      </c>
      <c r="C145" s="6">
        <v>300</v>
      </c>
      <c r="D145" s="6">
        <v>490</v>
      </c>
      <c r="E145" s="6">
        <v>790</v>
      </c>
      <c r="F145" s="6"/>
      <c r="G145" s="6">
        <v>140</v>
      </c>
      <c r="H145" s="6">
        <v>130</v>
      </c>
      <c r="I145" s="6">
        <v>270</v>
      </c>
      <c r="J145" s="6"/>
    </row>
    <row r="146" spans="2:10">
      <c r="B146" s="5" t="s">
        <v>166</v>
      </c>
      <c r="C146" s="6">
        <v>0</v>
      </c>
      <c r="D146" s="6" t="s">
        <v>40</v>
      </c>
      <c r="E146" s="6" t="s">
        <v>40</v>
      </c>
      <c r="F146" s="6"/>
      <c r="G146" s="6" t="s">
        <v>40</v>
      </c>
      <c r="H146" s="6">
        <v>10</v>
      </c>
      <c r="I146" s="6">
        <v>10</v>
      </c>
      <c r="J146" s="6"/>
    </row>
    <row r="147" spans="2:10">
      <c r="B147" s="5" t="s">
        <v>167</v>
      </c>
      <c r="C147" s="6">
        <v>50</v>
      </c>
      <c r="D147" s="6">
        <v>100</v>
      </c>
      <c r="E147" s="6">
        <v>150</v>
      </c>
      <c r="F147" s="6"/>
      <c r="G147" s="6">
        <v>40</v>
      </c>
      <c r="H147" s="6">
        <v>50</v>
      </c>
      <c r="I147" s="6">
        <v>90</v>
      </c>
      <c r="J147" s="6"/>
    </row>
    <row r="148" spans="2:10">
      <c r="B148" s="5" t="s">
        <v>168</v>
      </c>
      <c r="C148" s="6">
        <v>20</v>
      </c>
      <c r="D148" s="6">
        <v>20</v>
      </c>
      <c r="E148" s="6">
        <v>50</v>
      </c>
      <c r="F148" s="6"/>
      <c r="G148" s="6" t="s">
        <v>40</v>
      </c>
      <c r="H148" s="6">
        <v>10</v>
      </c>
      <c r="I148" s="6">
        <v>10</v>
      </c>
      <c r="J148" s="6"/>
    </row>
    <row r="149" spans="2:10">
      <c r="B149" s="5" t="s">
        <v>169</v>
      </c>
      <c r="C149" s="6">
        <v>10</v>
      </c>
      <c r="D149" s="6">
        <v>10</v>
      </c>
      <c r="E149" s="6">
        <v>20</v>
      </c>
      <c r="F149" s="6"/>
      <c r="G149" s="6" t="s">
        <v>40</v>
      </c>
      <c r="H149" s="6">
        <v>20</v>
      </c>
      <c r="I149" s="6">
        <v>20</v>
      </c>
      <c r="J149" s="6"/>
    </row>
    <row r="150" spans="2:10">
      <c r="B150" s="5" t="s">
        <v>170</v>
      </c>
      <c r="C150" s="6">
        <v>30</v>
      </c>
      <c r="D150" s="6">
        <v>20</v>
      </c>
      <c r="E150" s="6">
        <v>50</v>
      </c>
      <c r="F150" s="6"/>
      <c r="G150" s="6">
        <v>10</v>
      </c>
      <c r="H150" s="6">
        <v>10</v>
      </c>
      <c r="I150" s="6">
        <v>10</v>
      </c>
      <c r="J150" s="6"/>
    </row>
    <row r="151" spans="2:10">
      <c r="B151" s="5" t="s">
        <v>171</v>
      </c>
      <c r="C151" s="6">
        <v>60</v>
      </c>
      <c r="D151" s="6">
        <v>40</v>
      </c>
      <c r="E151" s="6">
        <v>100</v>
      </c>
      <c r="F151" s="6"/>
      <c r="G151" s="6">
        <v>40</v>
      </c>
      <c r="H151" s="6">
        <v>20</v>
      </c>
      <c r="I151" s="6">
        <v>60</v>
      </c>
      <c r="J151" s="6"/>
    </row>
    <row r="152" spans="2:10">
      <c r="B152" s="5" t="s">
        <v>172</v>
      </c>
      <c r="C152" s="6">
        <v>20</v>
      </c>
      <c r="D152" s="6">
        <v>20</v>
      </c>
      <c r="E152" s="6">
        <v>40</v>
      </c>
      <c r="F152" s="6"/>
      <c r="G152" s="6">
        <v>10</v>
      </c>
      <c r="H152" s="6">
        <v>10</v>
      </c>
      <c r="I152" s="6">
        <v>20</v>
      </c>
      <c r="J152" s="6"/>
    </row>
    <row r="153" spans="2:10">
      <c r="B153" s="5" t="s">
        <v>173</v>
      </c>
      <c r="C153" s="6" t="s">
        <v>40</v>
      </c>
      <c r="D153" s="6" t="s">
        <v>40</v>
      </c>
      <c r="E153" s="6" t="s">
        <v>40</v>
      </c>
      <c r="F153" s="6"/>
      <c r="G153" s="6" t="s">
        <v>40</v>
      </c>
      <c r="H153" s="6">
        <v>0</v>
      </c>
      <c r="I153" s="6" t="s">
        <v>40</v>
      </c>
      <c r="J153" s="6"/>
    </row>
    <row r="154" spans="2:10">
      <c r="B154" s="5" t="s">
        <v>174</v>
      </c>
      <c r="C154" s="6" t="s">
        <v>40</v>
      </c>
      <c r="D154" s="6">
        <v>10</v>
      </c>
      <c r="E154" s="6">
        <v>10</v>
      </c>
      <c r="F154" s="6"/>
      <c r="G154" s="6">
        <v>20</v>
      </c>
      <c r="H154" s="6">
        <v>10</v>
      </c>
      <c r="I154" s="6">
        <v>30</v>
      </c>
      <c r="J154" s="6"/>
    </row>
    <row r="155" spans="2:10">
      <c r="B155" s="5" t="s">
        <v>175</v>
      </c>
      <c r="C155" s="6">
        <v>10</v>
      </c>
      <c r="D155" s="6" t="s">
        <v>40</v>
      </c>
      <c r="E155" s="6">
        <v>10</v>
      </c>
      <c r="F155" s="6"/>
      <c r="G155" s="6" t="s">
        <v>40</v>
      </c>
      <c r="H155" s="6" t="s">
        <v>40</v>
      </c>
      <c r="I155" s="6">
        <v>10</v>
      </c>
      <c r="J155" s="6"/>
    </row>
    <row r="156" spans="2:10">
      <c r="B156" s="5" t="s">
        <v>176</v>
      </c>
      <c r="C156" s="6">
        <v>40</v>
      </c>
      <c r="D156" s="6">
        <v>60</v>
      </c>
      <c r="E156" s="6">
        <v>100</v>
      </c>
      <c r="F156" s="6"/>
      <c r="G156" s="6">
        <v>50</v>
      </c>
      <c r="H156" s="6">
        <v>50</v>
      </c>
      <c r="I156" s="6">
        <v>100</v>
      </c>
      <c r="J156" s="6"/>
    </row>
    <row r="157" spans="2:10">
      <c r="B157" s="5" t="s">
        <v>177</v>
      </c>
      <c r="C157" s="6">
        <v>0</v>
      </c>
      <c r="D157" s="6">
        <v>0</v>
      </c>
      <c r="E157" s="6">
        <v>0</v>
      </c>
      <c r="F157" s="6"/>
      <c r="G157" s="6">
        <v>0</v>
      </c>
      <c r="H157" s="6" t="s">
        <v>40</v>
      </c>
      <c r="I157" s="6" t="s">
        <v>40</v>
      </c>
      <c r="J157" s="6"/>
    </row>
    <row r="158" spans="2:10">
      <c r="B158" s="5" t="s">
        <v>178</v>
      </c>
      <c r="C158" s="6">
        <v>10</v>
      </c>
      <c r="D158" s="6">
        <v>20</v>
      </c>
      <c r="E158" s="6">
        <v>30</v>
      </c>
      <c r="F158" s="6"/>
      <c r="G158" s="6">
        <v>10</v>
      </c>
      <c r="H158" s="6">
        <v>10</v>
      </c>
      <c r="I158" s="6">
        <v>20</v>
      </c>
      <c r="J158" s="6"/>
    </row>
    <row r="159" spans="2:10">
      <c r="B159" s="5" t="s">
        <v>179</v>
      </c>
      <c r="C159" s="6">
        <v>0</v>
      </c>
      <c r="D159" s="6" t="s">
        <v>40</v>
      </c>
      <c r="E159" s="6" t="s">
        <v>40</v>
      </c>
      <c r="F159" s="6"/>
      <c r="G159" s="6">
        <v>0</v>
      </c>
      <c r="H159" s="6" t="s">
        <v>40</v>
      </c>
      <c r="I159" s="6" t="s">
        <v>40</v>
      </c>
      <c r="J159" s="6"/>
    </row>
    <row r="160" spans="2:10">
      <c r="B160" s="5" t="s">
        <v>180</v>
      </c>
      <c r="C160" s="6">
        <v>160</v>
      </c>
      <c r="D160" s="6">
        <v>120</v>
      </c>
      <c r="E160" s="6">
        <v>280</v>
      </c>
      <c r="F160" s="6"/>
      <c r="G160" s="6">
        <v>160</v>
      </c>
      <c r="H160" s="6">
        <v>80</v>
      </c>
      <c r="I160" s="6">
        <v>240</v>
      </c>
      <c r="J160" s="6"/>
    </row>
    <row r="161" spans="2:10">
      <c r="B161" s="5" t="s">
        <v>181</v>
      </c>
      <c r="C161" s="6" t="s">
        <v>40</v>
      </c>
      <c r="D161" s="6" t="s">
        <v>40</v>
      </c>
      <c r="E161" s="6">
        <v>10</v>
      </c>
      <c r="F161" s="6"/>
      <c r="G161" s="6" t="s">
        <v>40</v>
      </c>
      <c r="H161" s="6">
        <v>10</v>
      </c>
      <c r="I161" s="6">
        <v>10</v>
      </c>
      <c r="J161" s="6"/>
    </row>
    <row r="162" spans="2:10">
      <c r="B162" s="5" t="s">
        <v>182</v>
      </c>
      <c r="C162" s="6">
        <v>160</v>
      </c>
      <c r="D162" s="6">
        <v>230</v>
      </c>
      <c r="E162" s="6">
        <v>390</v>
      </c>
      <c r="F162" s="6"/>
      <c r="G162" s="6">
        <v>10</v>
      </c>
      <c r="H162" s="6">
        <v>20</v>
      </c>
      <c r="I162" s="6">
        <v>30</v>
      </c>
      <c r="J162" s="6"/>
    </row>
    <row r="163" spans="2:10">
      <c r="B163" s="5" t="s">
        <v>183</v>
      </c>
      <c r="C163" s="6">
        <v>20</v>
      </c>
      <c r="D163" s="6">
        <v>10</v>
      </c>
      <c r="E163" s="6">
        <v>30</v>
      </c>
      <c r="F163" s="6"/>
      <c r="G163" s="6" t="s">
        <v>40</v>
      </c>
      <c r="H163" s="6" t="s">
        <v>40</v>
      </c>
      <c r="I163" s="6">
        <v>10</v>
      </c>
      <c r="J163" s="6"/>
    </row>
    <row r="164" spans="2:10">
      <c r="B164" s="5" t="s">
        <v>184</v>
      </c>
      <c r="C164" s="6">
        <v>20</v>
      </c>
      <c r="D164" s="6">
        <v>20</v>
      </c>
      <c r="E164" s="6">
        <v>30</v>
      </c>
      <c r="F164" s="6"/>
      <c r="G164" s="6">
        <v>10</v>
      </c>
      <c r="H164" s="6">
        <v>10</v>
      </c>
      <c r="I164" s="6">
        <v>20</v>
      </c>
      <c r="J164" s="6"/>
    </row>
    <row r="165" spans="2:10">
      <c r="B165" s="5"/>
    </row>
    <row r="166" spans="2:10" ht="13">
      <c r="B166" s="2821" t="s">
        <v>185</v>
      </c>
      <c r="C166" s="6"/>
      <c r="D166" s="6"/>
      <c r="E166" s="6"/>
      <c r="F166" s="6"/>
      <c r="G166" s="6"/>
      <c r="H166" s="6"/>
      <c r="I166" s="6"/>
      <c r="J166" s="6"/>
    </row>
    <row r="167" spans="2:10">
      <c r="B167" s="5" t="s">
        <v>186</v>
      </c>
      <c r="C167" s="6">
        <v>290</v>
      </c>
      <c r="D167" s="6">
        <v>270</v>
      </c>
      <c r="E167" s="6">
        <v>560</v>
      </c>
      <c r="F167" s="6"/>
      <c r="G167" s="6">
        <v>60</v>
      </c>
      <c r="H167" s="6">
        <v>50</v>
      </c>
      <c r="I167" s="6">
        <v>110</v>
      </c>
      <c r="J167" s="6"/>
    </row>
    <row r="168" spans="2:10">
      <c r="B168" s="5" t="s">
        <v>187</v>
      </c>
      <c r="C168" s="6">
        <v>170</v>
      </c>
      <c r="D168" s="6">
        <v>170</v>
      </c>
      <c r="E168" s="6">
        <v>340</v>
      </c>
      <c r="F168" s="6"/>
      <c r="G168" s="6">
        <v>120</v>
      </c>
      <c r="H168" s="6">
        <v>160</v>
      </c>
      <c r="I168" s="6">
        <v>280</v>
      </c>
      <c r="J168" s="6"/>
    </row>
    <row r="169" spans="2:10">
      <c r="B169" s="5" t="s">
        <v>188</v>
      </c>
      <c r="C169" s="6">
        <v>170</v>
      </c>
      <c r="D169" s="6">
        <v>100</v>
      </c>
      <c r="E169" s="6">
        <v>270</v>
      </c>
      <c r="F169" s="6"/>
      <c r="G169" s="6">
        <v>150</v>
      </c>
      <c r="H169" s="6">
        <v>70</v>
      </c>
      <c r="I169" s="6">
        <v>230</v>
      </c>
      <c r="J169" s="6"/>
    </row>
    <row r="170" spans="2:10">
      <c r="B170" s="5" t="s">
        <v>189</v>
      </c>
      <c r="C170" s="6">
        <v>130</v>
      </c>
      <c r="D170" s="6">
        <v>80</v>
      </c>
      <c r="E170" s="6">
        <v>210</v>
      </c>
      <c r="F170" s="6"/>
      <c r="G170" s="6">
        <v>70</v>
      </c>
      <c r="H170" s="6">
        <v>30</v>
      </c>
      <c r="I170" s="6">
        <v>100</v>
      </c>
      <c r="J170" s="6"/>
    </row>
    <row r="171" spans="2:10">
      <c r="B171" s="5" t="s">
        <v>190</v>
      </c>
      <c r="C171" s="6">
        <v>10</v>
      </c>
      <c r="D171" s="6">
        <v>10</v>
      </c>
      <c r="E171" s="6">
        <v>30</v>
      </c>
      <c r="F171" s="6"/>
      <c r="G171" s="6">
        <v>10</v>
      </c>
      <c r="H171" s="6" t="s">
        <v>40</v>
      </c>
      <c r="I171" s="6">
        <v>10</v>
      </c>
      <c r="J171" s="6"/>
    </row>
    <row r="172" spans="2:10">
      <c r="B172" s="5"/>
    </row>
    <row r="173" spans="2:10" ht="13">
      <c r="B173" s="2821" t="s">
        <v>191</v>
      </c>
      <c r="C173" s="6"/>
      <c r="D173" s="6"/>
      <c r="E173" s="6"/>
      <c r="F173" s="6"/>
      <c r="G173" s="6"/>
      <c r="H173" s="6"/>
      <c r="I173" s="6"/>
      <c r="J173" s="6"/>
    </row>
    <row r="174" spans="2:10">
      <c r="B174" s="5" t="s">
        <v>191</v>
      </c>
      <c r="C174" s="6">
        <v>450</v>
      </c>
      <c r="D174" s="6">
        <v>570</v>
      </c>
      <c r="E174" s="6">
        <v>1060</v>
      </c>
      <c r="F174" s="6"/>
      <c r="G174" s="6">
        <v>160</v>
      </c>
      <c r="H174" s="6">
        <v>140</v>
      </c>
      <c r="I174" s="6">
        <v>300</v>
      </c>
      <c r="J174" s="6"/>
    </row>
    <row r="175" spans="2:10">
      <c r="B175" s="5"/>
    </row>
    <row r="176" spans="2:10" ht="13">
      <c r="B176" s="2821" t="s">
        <v>192</v>
      </c>
      <c r="C176" s="6"/>
      <c r="D176" s="6"/>
      <c r="E176" s="6"/>
      <c r="F176" s="6"/>
      <c r="G176" s="6"/>
      <c r="H176" s="6"/>
      <c r="I176" s="6"/>
      <c r="J176" s="6"/>
    </row>
    <row r="177" spans="2:10">
      <c r="B177" s="5" t="s">
        <v>192</v>
      </c>
      <c r="C177" s="6">
        <v>50</v>
      </c>
      <c r="D177" s="6">
        <v>40</v>
      </c>
      <c r="E177" s="6">
        <v>90</v>
      </c>
      <c r="F177" s="6"/>
      <c r="G177" s="6">
        <v>20</v>
      </c>
      <c r="H177" s="6">
        <v>10</v>
      </c>
      <c r="I177" s="6">
        <v>30</v>
      </c>
      <c r="J177" s="6"/>
    </row>
    <row r="178" spans="2:10">
      <c r="B178" s="5"/>
    </row>
    <row r="179" spans="2:10" ht="13">
      <c r="B179" s="2821" t="s">
        <v>193</v>
      </c>
      <c r="C179" s="6"/>
      <c r="D179" s="6"/>
      <c r="E179" s="6"/>
      <c r="F179" s="6"/>
      <c r="G179" s="6"/>
      <c r="H179" s="6"/>
      <c r="I179" s="6"/>
      <c r="J179" s="6"/>
    </row>
    <row r="180" spans="2:10">
      <c r="B180" s="5" t="s">
        <v>193</v>
      </c>
      <c r="C180" s="6">
        <v>10</v>
      </c>
      <c r="D180" s="6">
        <v>10</v>
      </c>
      <c r="E180" s="6">
        <v>20</v>
      </c>
      <c r="F180" s="6"/>
      <c r="G180" s="6">
        <v>10</v>
      </c>
      <c r="H180" s="6">
        <v>10</v>
      </c>
      <c r="I180" s="6">
        <v>20</v>
      </c>
      <c r="J180" s="6"/>
    </row>
    <row r="181" spans="2:10">
      <c r="B181" s="5"/>
    </row>
    <row r="182" spans="2:10" ht="13">
      <c r="B182" s="2821" t="s">
        <v>194</v>
      </c>
      <c r="C182" s="6"/>
      <c r="D182" s="6"/>
      <c r="E182" s="6"/>
      <c r="F182" s="6"/>
      <c r="G182" s="6"/>
      <c r="H182" s="6"/>
      <c r="I182" s="6"/>
      <c r="J182" s="6"/>
    </row>
    <row r="183" spans="2:10">
      <c r="B183" s="5" t="s">
        <v>194</v>
      </c>
      <c r="C183" s="6">
        <v>10</v>
      </c>
      <c r="D183" s="6">
        <v>10</v>
      </c>
      <c r="E183" s="6">
        <v>10</v>
      </c>
      <c r="F183" s="6"/>
      <c r="G183" s="6" t="s">
        <v>40</v>
      </c>
      <c r="H183" s="6" t="s">
        <v>40</v>
      </c>
      <c r="I183" s="6" t="s">
        <v>40</v>
      </c>
      <c r="J183" s="6"/>
    </row>
    <row r="184" spans="2:10">
      <c r="B184" s="5"/>
    </row>
    <row r="185" spans="2:10" ht="13">
      <c r="B185" s="2821" t="s">
        <v>195</v>
      </c>
      <c r="C185" s="6"/>
      <c r="D185" s="6"/>
      <c r="E185" s="6"/>
      <c r="F185" s="6"/>
      <c r="G185" s="6"/>
      <c r="H185" s="6"/>
      <c r="I185" s="6"/>
      <c r="J185" s="6"/>
    </row>
    <row r="186" spans="2:10">
      <c r="B186" s="5" t="s">
        <v>196</v>
      </c>
      <c r="C186" s="6">
        <v>20</v>
      </c>
      <c r="D186" s="6">
        <v>20</v>
      </c>
      <c r="E186" s="6">
        <v>40</v>
      </c>
      <c r="F186" s="6"/>
      <c r="G186" s="6">
        <v>10</v>
      </c>
      <c r="H186" s="6">
        <v>20</v>
      </c>
      <c r="I186" s="6">
        <v>30</v>
      </c>
      <c r="J186" s="6"/>
    </row>
    <row r="187" spans="2:10">
      <c r="B187" s="5"/>
    </row>
    <row r="188" spans="2:10" ht="13">
      <c r="B188" s="2821" t="s">
        <v>197</v>
      </c>
      <c r="C188" s="6"/>
      <c r="D188" s="6"/>
      <c r="E188" s="6"/>
      <c r="F188" s="6"/>
      <c r="G188" s="6"/>
      <c r="H188" s="6"/>
      <c r="I188" s="6"/>
      <c r="J188" s="6"/>
    </row>
    <row r="189" spans="2:10">
      <c r="B189" s="5" t="s">
        <v>198</v>
      </c>
      <c r="C189" s="6">
        <v>80</v>
      </c>
      <c r="D189" s="6">
        <v>120</v>
      </c>
      <c r="E189" s="6">
        <v>200</v>
      </c>
      <c r="F189" s="6"/>
      <c r="G189" s="6">
        <v>70</v>
      </c>
      <c r="H189" s="6">
        <v>70</v>
      </c>
      <c r="I189" s="6">
        <v>140</v>
      </c>
      <c r="J189" s="6"/>
    </row>
    <row r="190" spans="2:10">
      <c r="B190" s="5" t="s">
        <v>199</v>
      </c>
      <c r="C190" s="6" t="s">
        <v>40</v>
      </c>
      <c r="D190" s="6" t="s">
        <v>40</v>
      </c>
      <c r="E190" s="6">
        <v>10</v>
      </c>
      <c r="F190" s="6"/>
      <c r="G190" s="6" t="s">
        <v>40</v>
      </c>
      <c r="H190" s="6" t="s">
        <v>40</v>
      </c>
      <c r="I190" s="6" t="s">
        <v>40</v>
      </c>
      <c r="J190" s="6"/>
    </row>
    <row r="191" spans="2:10">
      <c r="B191" s="5"/>
    </row>
    <row r="192" spans="2:10" ht="13">
      <c r="B192" s="2821" t="s">
        <v>200</v>
      </c>
      <c r="C192" s="6"/>
      <c r="D192" s="6"/>
      <c r="E192" s="6"/>
      <c r="F192" s="6"/>
      <c r="G192" s="6"/>
      <c r="H192" s="6"/>
      <c r="I192" s="6"/>
      <c r="J192" s="6"/>
    </row>
    <row r="193" spans="2:10">
      <c r="B193" s="5" t="s">
        <v>201</v>
      </c>
      <c r="C193" s="6">
        <v>7010</v>
      </c>
      <c r="D193" s="6">
        <v>9970</v>
      </c>
      <c r="E193" s="6">
        <v>16980</v>
      </c>
      <c r="F193" s="6"/>
      <c r="G193" s="6">
        <v>1630</v>
      </c>
      <c r="H193" s="6">
        <v>2760</v>
      </c>
      <c r="I193" s="6">
        <v>4390</v>
      </c>
      <c r="J193" s="6"/>
    </row>
    <row r="194" spans="2:10">
      <c r="B194" s="5" t="s">
        <v>202</v>
      </c>
      <c r="C194" s="6">
        <v>90</v>
      </c>
      <c r="D194" s="6">
        <v>110</v>
      </c>
      <c r="E194" s="6">
        <v>190</v>
      </c>
      <c r="F194" s="6"/>
      <c r="G194" s="6">
        <v>60</v>
      </c>
      <c r="H194" s="6">
        <v>60</v>
      </c>
      <c r="I194" s="6">
        <v>120</v>
      </c>
      <c r="J194" s="6"/>
    </row>
    <row r="195" spans="2:10">
      <c r="B195" s="5"/>
    </row>
    <row r="196" spans="2:10" ht="13">
      <c r="B196" s="2821" t="s">
        <v>7</v>
      </c>
      <c r="C196" s="6">
        <v>25460</v>
      </c>
      <c r="D196" s="6">
        <v>31680</v>
      </c>
      <c r="E196" s="6">
        <v>57200</v>
      </c>
      <c r="F196" s="6"/>
      <c r="G196" s="6">
        <v>13100</v>
      </c>
      <c r="H196" s="6">
        <v>14620</v>
      </c>
      <c r="I196" s="6">
        <v>27830</v>
      </c>
      <c r="J196" s="6"/>
    </row>
    <row r="197" spans="2:10">
      <c r="C197" s="6"/>
      <c r="D197" s="6"/>
      <c r="E197" s="6"/>
      <c r="F197" s="6"/>
      <c r="G197" s="6"/>
      <c r="H197" s="6"/>
      <c r="I197" s="6"/>
      <c r="J197" s="6"/>
    </row>
    <row r="198" spans="2:10" ht="13">
      <c r="B198" s="9"/>
      <c r="C198" s="9"/>
      <c r="D198" s="9"/>
      <c r="E198" s="9"/>
      <c r="F198" s="9"/>
      <c r="G198" s="9"/>
      <c r="H198" s="9"/>
      <c r="I198" s="2825" t="s">
        <v>17</v>
      </c>
    </row>
    <row r="199" spans="2:10" ht="12.5" customHeight="1">
      <c r="B199" s="2848" t="s">
        <v>18</v>
      </c>
      <c r="C199" s="2846"/>
      <c r="D199" s="2846"/>
      <c r="E199" s="2846"/>
      <c r="F199" s="2846"/>
      <c r="G199" s="2846"/>
      <c r="H199" s="2846"/>
      <c r="I199" s="2846"/>
    </row>
    <row r="200" spans="2:10" ht="12.5" customHeight="1">
      <c r="B200" s="2848" t="s">
        <v>584</v>
      </c>
      <c r="C200" s="2846"/>
      <c r="D200" s="2846"/>
      <c r="E200" s="2846"/>
      <c r="F200" s="2846"/>
      <c r="G200" s="2846"/>
      <c r="H200" s="2846"/>
      <c r="I200" s="2846"/>
    </row>
    <row r="201" spans="2:10" ht="12.5" customHeight="1">
      <c r="B201" s="2848" t="s">
        <v>560</v>
      </c>
      <c r="C201" s="2846"/>
      <c r="D201" s="2846"/>
      <c r="E201" s="2846"/>
      <c r="F201" s="2846"/>
      <c r="G201" s="2846"/>
      <c r="H201" s="2846"/>
      <c r="I201" s="2846"/>
    </row>
    <row r="202" spans="2:10">
      <c r="B202" s="2848" t="s">
        <v>580</v>
      </c>
      <c r="C202" s="2846"/>
      <c r="D202" s="2846"/>
      <c r="E202" s="2846"/>
      <c r="F202" s="2846"/>
      <c r="G202" s="2846"/>
      <c r="H202" s="2846"/>
      <c r="I202" s="2846"/>
    </row>
    <row r="203" spans="2:10">
      <c r="B203" s="2848" t="s">
        <v>582</v>
      </c>
      <c r="C203" s="2846"/>
      <c r="D203" s="2846"/>
      <c r="E203" s="2846"/>
      <c r="F203" s="2846"/>
      <c r="G203" s="2846"/>
      <c r="H203" s="2846"/>
      <c r="I203" s="2846"/>
    </row>
    <row r="204" spans="2:10">
      <c r="B204" s="2848" t="s">
        <v>773</v>
      </c>
      <c r="C204" s="2846"/>
      <c r="D204" s="2846"/>
      <c r="E204" s="2846"/>
      <c r="F204" s="2846"/>
      <c r="G204" s="2846"/>
      <c r="H204" s="2846"/>
      <c r="I204" s="2846"/>
    </row>
    <row r="205" spans="2:10">
      <c r="B205" s="2848" t="s">
        <v>743</v>
      </c>
      <c r="C205" s="2846"/>
      <c r="D205" s="2846"/>
      <c r="E205" s="2846"/>
      <c r="F205" s="2846"/>
      <c r="G205" s="2846"/>
      <c r="H205" s="2846"/>
      <c r="I205" s="2846"/>
    </row>
    <row r="206" spans="2:10">
      <c r="B206" s="2860" t="s">
        <v>583</v>
      </c>
      <c r="C206" s="2860"/>
      <c r="D206" s="2860"/>
      <c r="E206" s="2860"/>
      <c r="F206" s="2860"/>
      <c r="G206" s="2860"/>
      <c r="H206" s="2860"/>
      <c r="I206" s="2860"/>
    </row>
  </sheetData>
  <mergeCells count="10">
    <mergeCell ref="B203:I203"/>
    <mergeCell ref="B204:I204"/>
    <mergeCell ref="B205:I205"/>
    <mergeCell ref="B206:I206"/>
    <mergeCell ref="C5:E5"/>
    <mergeCell ref="G5:I5"/>
    <mergeCell ref="B199:I199"/>
    <mergeCell ref="B200:I200"/>
    <mergeCell ref="B201:I201"/>
    <mergeCell ref="B202:I202"/>
  </mergeCells>
  <pageMargins left="0.7" right="0.7" top="0.75" bottom="0.75" header="0.3" footer="0.3"/>
  <pageSetup paperSize="9" scale="86" fitToHeight="0" orientation="landscape"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8"/>
  <sheetViews>
    <sheetView zoomScale="75" workbookViewId="0">
      <pane xSplit="2" ySplit="6" topLeftCell="C7" activePane="bottomRight" state="frozen"/>
      <selection pane="topRight"/>
      <selection pane="bottomLeft"/>
      <selection pane="bottomRight"/>
    </sheetView>
  </sheetViews>
  <sheetFormatPr defaultColWidth="10.90625" defaultRowHeight="12.5"/>
  <cols>
    <col min="1" max="1" width="10.90625" style="2816" hidden="1" customWidth="1"/>
    <col min="2" max="2" width="70.7265625" style="2816" customWidth="1"/>
    <col min="3" max="4" width="14.1796875" style="2816" customWidth="1"/>
    <col min="5" max="5" width="2.7265625" style="2816" customWidth="1"/>
    <col min="6" max="7" width="14.1796875" style="2816" customWidth="1"/>
    <col min="8" max="8" width="2.7265625" style="2816" customWidth="1"/>
    <col min="9" max="10" width="14.1796875" style="2816" customWidth="1"/>
    <col min="11" max="11" width="2.7265625" style="2816" customWidth="1"/>
    <col min="12" max="13" width="14.1796875" style="2816" customWidth="1"/>
    <col min="14" max="14" width="2.7265625" style="2816" customWidth="1"/>
    <col min="15" max="16" width="14.1796875" style="2816" customWidth="1"/>
    <col min="17" max="17" width="2.7265625" style="2816" customWidth="1"/>
    <col min="18" max="19" width="14.1796875" style="2816" customWidth="1"/>
    <col min="20" max="20" width="2.7265625" style="2816" customWidth="1"/>
    <col min="21" max="22" width="14.1796875" style="2816" customWidth="1"/>
    <col min="23" max="23" width="13.7265625" style="2816" customWidth="1"/>
    <col min="24" max="16384" width="10.90625" style="2816"/>
  </cols>
  <sheetData>
    <row r="1" spans="2:23">
      <c r="B1" s="2823" t="str">
        <f>HYPERLINK("#'Contents'!A1", "Back to contents")</f>
        <v>Back to contents</v>
      </c>
    </row>
    <row r="2" spans="2:23" ht="22.5">
      <c r="B2" s="11" t="s">
        <v>817</v>
      </c>
    </row>
    <row r="3" spans="2:23" ht="13">
      <c r="B3" s="2820" t="s">
        <v>7</v>
      </c>
    </row>
    <row r="4" spans="2:23" ht="13">
      <c r="B4" s="2817"/>
      <c r="C4" s="2817"/>
      <c r="D4" s="2817"/>
      <c r="E4" s="2817"/>
      <c r="F4" s="2817"/>
      <c r="G4" s="2817"/>
      <c r="H4" s="2817"/>
      <c r="I4" s="2817"/>
      <c r="J4" s="2817"/>
      <c r="K4" s="2817"/>
      <c r="L4" s="2817"/>
      <c r="M4" s="2817"/>
      <c r="N4" s="2817"/>
      <c r="O4" s="2817"/>
      <c r="P4" s="2817"/>
      <c r="Q4" s="2817"/>
      <c r="R4" s="2817"/>
      <c r="S4" s="2817"/>
      <c r="T4" s="2817"/>
      <c r="U4" s="2817"/>
      <c r="V4" s="2824" t="s">
        <v>15</v>
      </c>
    </row>
    <row r="5" spans="2:23" ht="50" customHeight="1">
      <c r="C5" s="2852" t="s">
        <v>21</v>
      </c>
      <c r="D5" s="2852"/>
      <c r="F5" s="2852" t="s">
        <v>458</v>
      </c>
      <c r="G5" s="2852"/>
      <c r="I5" s="2849" t="s">
        <v>739</v>
      </c>
      <c r="J5" s="2852"/>
      <c r="L5" s="2849" t="s">
        <v>740</v>
      </c>
      <c r="M5" s="2852"/>
      <c r="O5" s="2852" t="s">
        <v>7</v>
      </c>
      <c r="P5" s="2852"/>
      <c r="R5" s="2852" t="s">
        <v>27</v>
      </c>
      <c r="S5" s="2852"/>
      <c r="U5" s="2849" t="s">
        <v>818</v>
      </c>
      <c r="V5" s="2852"/>
    </row>
    <row r="6" spans="2:23" ht="15" customHeight="1">
      <c r="B6" s="16" t="s">
        <v>50</v>
      </c>
      <c r="C6" s="2819" t="s">
        <v>460</v>
      </c>
      <c r="D6" s="2819" t="s">
        <v>461</v>
      </c>
      <c r="E6" s="2819"/>
      <c r="F6" s="2819" t="s">
        <v>460</v>
      </c>
      <c r="G6" s="2819" t="s">
        <v>461</v>
      </c>
      <c r="H6" s="2819"/>
      <c r="I6" s="2819" t="s">
        <v>460</v>
      </c>
      <c r="J6" s="2819" t="s">
        <v>461</v>
      </c>
      <c r="K6" s="2819"/>
      <c r="L6" s="2819" t="s">
        <v>460</v>
      </c>
      <c r="M6" s="2819" t="s">
        <v>461</v>
      </c>
      <c r="N6" s="2819"/>
      <c r="O6" s="2819" t="s">
        <v>460</v>
      </c>
      <c r="P6" s="2819" t="s">
        <v>461</v>
      </c>
      <c r="Q6" s="2819"/>
      <c r="R6" s="2819" t="s">
        <v>460</v>
      </c>
      <c r="S6" s="2819" t="s">
        <v>461</v>
      </c>
      <c r="T6" s="2819"/>
      <c r="U6" s="2819" t="s">
        <v>460</v>
      </c>
      <c r="V6" s="2819" t="s">
        <v>461</v>
      </c>
      <c r="W6" s="2819"/>
    </row>
    <row r="8" spans="2:23" ht="13">
      <c r="B8" s="2820" t="s">
        <v>16</v>
      </c>
    </row>
    <row r="10" spans="2:23" ht="13">
      <c r="B10" s="2821" t="s">
        <v>81</v>
      </c>
      <c r="C10" s="6"/>
      <c r="D10" s="6"/>
      <c r="E10" s="6"/>
      <c r="F10" s="6"/>
      <c r="G10" s="6"/>
      <c r="H10" s="6"/>
      <c r="I10" s="6"/>
      <c r="J10" s="6"/>
      <c r="K10" s="6"/>
      <c r="L10" s="6"/>
      <c r="M10" s="6"/>
      <c r="N10" s="6"/>
      <c r="O10" s="6"/>
      <c r="P10" s="6"/>
      <c r="Q10" s="6"/>
      <c r="R10" s="6"/>
      <c r="S10" s="6"/>
      <c r="T10" s="6"/>
      <c r="U10" s="2727"/>
      <c r="V10" s="2727"/>
      <c r="W10" s="2727"/>
    </row>
    <row r="11" spans="2:23">
      <c r="B11" s="5" t="s">
        <v>82</v>
      </c>
      <c r="C11" s="6" t="s">
        <v>40</v>
      </c>
      <c r="D11" s="6" t="s">
        <v>40</v>
      </c>
      <c r="E11" s="6"/>
      <c r="F11" s="6">
        <v>0</v>
      </c>
      <c r="G11" s="6">
        <v>0</v>
      </c>
      <c r="H11" s="6"/>
      <c r="I11" s="6">
        <v>0</v>
      </c>
      <c r="J11" s="6">
        <v>0</v>
      </c>
      <c r="K11" s="6"/>
      <c r="L11" s="6">
        <v>0</v>
      </c>
      <c r="M11" s="6" t="s">
        <v>40</v>
      </c>
      <c r="N11" s="6"/>
      <c r="O11" s="6" t="s">
        <v>40</v>
      </c>
      <c r="P11" s="6" t="s">
        <v>40</v>
      </c>
      <c r="Q11" s="6"/>
      <c r="R11" s="6" t="s">
        <v>40</v>
      </c>
      <c r="S11" s="6" t="s">
        <v>40</v>
      </c>
      <c r="T11" s="6"/>
      <c r="U11" s="2727">
        <v>0</v>
      </c>
      <c r="V11" s="2727" t="s">
        <v>443</v>
      </c>
      <c r="W11" s="2727"/>
    </row>
    <row r="12" spans="2:23">
      <c r="B12" s="5" t="s">
        <v>83</v>
      </c>
      <c r="C12" s="6">
        <v>450</v>
      </c>
      <c r="D12" s="6">
        <v>180</v>
      </c>
      <c r="E12" s="6"/>
      <c r="F12" s="6">
        <v>130</v>
      </c>
      <c r="G12" s="6">
        <v>40</v>
      </c>
      <c r="H12" s="6"/>
      <c r="I12" s="6">
        <v>10</v>
      </c>
      <c r="J12" s="6">
        <v>10</v>
      </c>
      <c r="K12" s="6"/>
      <c r="L12" s="6">
        <v>150</v>
      </c>
      <c r="M12" s="6">
        <v>40</v>
      </c>
      <c r="N12" s="6"/>
      <c r="O12" s="6">
        <v>730</v>
      </c>
      <c r="P12" s="6">
        <v>270</v>
      </c>
      <c r="Q12" s="6"/>
      <c r="R12" s="6">
        <v>570</v>
      </c>
      <c r="S12" s="6">
        <v>220</v>
      </c>
      <c r="T12" s="6"/>
      <c r="U12" s="2727">
        <v>0.222</v>
      </c>
      <c r="V12" s="2727">
        <v>0.19500000000000001</v>
      </c>
      <c r="W12" s="2727"/>
    </row>
    <row r="13" spans="2:23">
      <c r="B13" s="5" t="s">
        <v>84</v>
      </c>
      <c r="C13" s="6">
        <v>0</v>
      </c>
      <c r="D13" s="6" t="s">
        <v>40</v>
      </c>
      <c r="E13" s="6"/>
      <c r="F13" s="6">
        <v>0</v>
      </c>
      <c r="G13" s="6" t="s">
        <v>40</v>
      </c>
      <c r="H13" s="6"/>
      <c r="I13" s="6">
        <v>0</v>
      </c>
      <c r="J13" s="6">
        <v>0</v>
      </c>
      <c r="K13" s="6"/>
      <c r="L13" s="6">
        <v>0</v>
      </c>
      <c r="M13" s="6" t="s">
        <v>40</v>
      </c>
      <c r="N13" s="6"/>
      <c r="O13" s="6">
        <v>0</v>
      </c>
      <c r="P13" s="6" t="s">
        <v>40</v>
      </c>
      <c r="Q13" s="6"/>
      <c r="R13" s="6">
        <v>0</v>
      </c>
      <c r="S13" s="6" t="s">
        <v>40</v>
      </c>
      <c r="T13" s="6"/>
      <c r="U13" s="2727" t="s">
        <v>443</v>
      </c>
      <c r="V13" s="2727" t="s">
        <v>40</v>
      </c>
      <c r="W13" s="2727"/>
    </row>
    <row r="14" spans="2:23">
      <c r="B14" s="5" t="s">
        <v>85</v>
      </c>
      <c r="C14" s="6">
        <v>180</v>
      </c>
      <c r="D14" s="6">
        <v>70</v>
      </c>
      <c r="E14" s="6"/>
      <c r="F14" s="6">
        <v>70</v>
      </c>
      <c r="G14" s="6">
        <v>20</v>
      </c>
      <c r="H14" s="6"/>
      <c r="I14" s="6" t="s">
        <v>40</v>
      </c>
      <c r="J14" s="6">
        <v>0</v>
      </c>
      <c r="K14" s="6"/>
      <c r="L14" s="6">
        <v>10</v>
      </c>
      <c r="M14" s="6">
        <v>20</v>
      </c>
      <c r="N14" s="6"/>
      <c r="O14" s="6">
        <v>260</v>
      </c>
      <c r="P14" s="6">
        <v>110</v>
      </c>
      <c r="Q14" s="6"/>
      <c r="R14" s="6">
        <v>240</v>
      </c>
      <c r="S14" s="6">
        <v>90</v>
      </c>
      <c r="T14" s="6"/>
      <c r="U14" s="2727">
        <v>0.27300000000000002</v>
      </c>
      <c r="V14" s="2727">
        <v>0.25800000000000001</v>
      </c>
      <c r="W14" s="2727"/>
    </row>
    <row r="15" spans="2:23">
      <c r="B15" s="5" t="s">
        <v>86</v>
      </c>
      <c r="C15" s="6">
        <v>20</v>
      </c>
      <c r="D15" s="6">
        <v>10</v>
      </c>
      <c r="E15" s="6"/>
      <c r="F15" s="6">
        <v>10</v>
      </c>
      <c r="G15" s="6">
        <v>10</v>
      </c>
      <c r="H15" s="6"/>
      <c r="I15" s="6">
        <v>0</v>
      </c>
      <c r="J15" s="6" t="s">
        <v>40</v>
      </c>
      <c r="K15" s="6"/>
      <c r="L15" s="6" t="s">
        <v>40</v>
      </c>
      <c r="M15" s="6">
        <v>10</v>
      </c>
      <c r="N15" s="6"/>
      <c r="O15" s="6">
        <v>30</v>
      </c>
      <c r="P15" s="6">
        <v>30</v>
      </c>
      <c r="Q15" s="6"/>
      <c r="R15" s="6">
        <v>30</v>
      </c>
      <c r="S15" s="6">
        <v>20</v>
      </c>
      <c r="T15" s="6"/>
      <c r="U15" s="2727">
        <v>0.27600000000000002</v>
      </c>
      <c r="V15" s="2727">
        <v>0.375</v>
      </c>
      <c r="W15" s="2727"/>
    </row>
    <row r="16" spans="2:23">
      <c r="B16" s="5"/>
    </row>
    <row r="17" spans="2:23" ht="13">
      <c r="B17" s="2821" t="s">
        <v>87</v>
      </c>
      <c r="C17" s="6"/>
      <c r="D17" s="6"/>
      <c r="E17" s="6"/>
      <c r="F17" s="6"/>
      <c r="G17" s="6"/>
      <c r="H17" s="6"/>
      <c r="I17" s="6"/>
      <c r="J17" s="6"/>
      <c r="K17" s="6"/>
      <c r="L17" s="6"/>
      <c r="M17" s="6"/>
      <c r="N17" s="6"/>
      <c r="O17" s="6"/>
      <c r="P17" s="6"/>
      <c r="Q17" s="6"/>
      <c r="R17" s="6"/>
      <c r="S17" s="6"/>
      <c r="T17" s="6"/>
      <c r="U17" s="2727"/>
      <c r="V17" s="2727"/>
      <c r="W17" s="2727"/>
    </row>
    <row r="18" spans="2:23">
      <c r="B18" s="5" t="s">
        <v>88</v>
      </c>
      <c r="C18" s="6">
        <v>440</v>
      </c>
      <c r="D18" s="6">
        <v>120</v>
      </c>
      <c r="E18" s="6"/>
      <c r="F18" s="6">
        <v>140</v>
      </c>
      <c r="G18" s="6">
        <v>30</v>
      </c>
      <c r="H18" s="6"/>
      <c r="I18" s="6">
        <v>10</v>
      </c>
      <c r="J18" s="6">
        <v>10</v>
      </c>
      <c r="K18" s="6"/>
      <c r="L18" s="6">
        <v>130</v>
      </c>
      <c r="M18" s="6">
        <v>50</v>
      </c>
      <c r="N18" s="6"/>
      <c r="O18" s="6">
        <v>730</v>
      </c>
      <c r="P18" s="6">
        <v>200</v>
      </c>
      <c r="Q18" s="6"/>
      <c r="R18" s="6">
        <v>580</v>
      </c>
      <c r="S18" s="6">
        <v>150</v>
      </c>
      <c r="T18" s="6"/>
      <c r="U18" s="2727">
        <v>0.248</v>
      </c>
      <c r="V18" s="2727">
        <v>0.192</v>
      </c>
      <c r="W18" s="2727"/>
    </row>
    <row r="19" spans="2:23">
      <c r="B19" s="5" t="s">
        <v>89</v>
      </c>
      <c r="C19" s="6">
        <v>50</v>
      </c>
      <c r="D19" s="6">
        <v>20</v>
      </c>
      <c r="E19" s="6"/>
      <c r="F19" s="6">
        <v>10</v>
      </c>
      <c r="G19" s="6" t="s">
        <v>40</v>
      </c>
      <c r="H19" s="6"/>
      <c r="I19" s="6">
        <v>0</v>
      </c>
      <c r="J19" s="6">
        <v>0</v>
      </c>
      <c r="K19" s="6"/>
      <c r="L19" s="6">
        <v>110</v>
      </c>
      <c r="M19" s="6">
        <v>30</v>
      </c>
      <c r="N19" s="6"/>
      <c r="O19" s="6">
        <v>160</v>
      </c>
      <c r="P19" s="6">
        <v>50</v>
      </c>
      <c r="Q19" s="6"/>
      <c r="R19" s="6">
        <v>50</v>
      </c>
      <c r="S19" s="6">
        <v>20</v>
      </c>
      <c r="T19" s="6"/>
      <c r="U19" s="2727" t="s">
        <v>443</v>
      </c>
      <c r="V19" s="2727" t="s">
        <v>443</v>
      </c>
      <c r="W19" s="2727"/>
    </row>
    <row r="20" spans="2:23">
      <c r="B20" s="5" t="s">
        <v>90</v>
      </c>
      <c r="C20" s="6">
        <v>30</v>
      </c>
      <c r="D20" s="6">
        <v>30</v>
      </c>
      <c r="E20" s="6"/>
      <c r="F20" s="6">
        <v>10</v>
      </c>
      <c r="G20" s="6" t="s">
        <v>40</v>
      </c>
      <c r="H20" s="6"/>
      <c r="I20" s="6">
        <v>0</v>
      </c>
      <c r="J20" s="6" t="s">
        <v>40</v>
      </c>
      <c r="K20" s="6"/>
      <c r="L20" s="6">
        <v>40</v>
      </c>
      <c r="M20" s="6">
        <v>10</v>
      </c>
      <c r="N20" s="6"/>
      <c r="O20" s="6">
        <v>70</v>
      </c>
      <c r="P20" s="6">
        <v>40</v>
      </c>
      <c r="Q20" s="6"/>
      <c r="R20" s="6">
        <v>40</v>
      </c>
      <c r="S20" s="6">
        <v>30</v>
      </c>
      <c r="T20" s="6"/>
      <c r="U20" s="2727">
        <v>0.21099999999999999</v>
      </c>
      <c r="V20" s="2727" t="s">
        <v>40</v>
      </c>
      <c r="W20" s="2727"/>
    </row>
    <row r="21" spans="2:23">
      <c r="B21" s="5" t="s">
        <v>91</v>
      </c>
      <c r="C21" s="6">
        <v>80</v>
      </c>
      <c r="D21" s="6">
        <v>30</v>
      </c>
      <c r="E21" s="6"/>
      <c r="F21" s="6">
        <v>10</v>
      </c>
      <c r="G21" s="6">
        <v>10</v>
      </c>
      <c r="H21" s="6"/>
      <c r="I21" s="6">
        <v>0</v>
      </c>
      <c r="J21" s="6">
        <v>0</v>
      </c>
      <c r="K21" s="6"/>
      <c r="L21" s="6">
        <v>110</v>
      </c>
      <c r="M21" s="6">
        <v>40</v>
      </c>
      <c r="N21" s="6"/>
      <c r="O21" s="6">
        <v>210</v>
      </c>
      <c r="P21" s="6">
        <v>70</v>
      </c>
      <c r="Q21" s="6"/>
      <c r="R21" s="6">
        <v>90</v>
      </c>
      <c r="S21" s="6">
        <v>40</v>
      </c>
      <c r="T21" s="6"/>
      <c r="U21" s="2727" t="s">
        <v>443</v>
      </c>
      <c r="V21" s="2727">
        <v>0.13500000000000001</v>
      </c>
      <c r="W21" s="2727"/>
    </row>
    <row r="22" spans="2:23">
      <c r="B22" s="5" t="s">
        <v>92</v>
      </c>
      <c r="C22" s="6">
        <v>110</v>
      </c>
      <c r="D22" s="6">
        <v>20</v>
      </c>
      <c r="E22" s="6"/>
      <c r="F22" s="6">
        <v>10</v>
      </c>
      <c r="G22" s="6" t="s">
        <v>40</v>
      </c>
      <c r="H22" s="6"/>
      <c r="I22" s="6">
        <v>10</v>
      </c>
      <c r="J22" s="6">
        <v>0</v>
      </c>
      <c r="K22" s="6"/>
      <c r="L22" s="6">
        <v>10</v>
      </c>
      <c r="M22" s="6">
        <v>60</v>
      </c>
      <c r="N22" s="6"/>
      <c r="O22" s="6">
        <v>130</v>
      </c>
      <c r="P22" s="6">
        <v>90</v>
      </c>
      <c r="Q22" s="6"/>
      <c r="R22" s="6">
        <v>120</v>
      </c>
      <c r="S22" s="6">
        <v>30</v>
      </c>
      <c r="T22" s="6"/>
      <c r="U22" s="2727">
        <v>7.5999999999999998E-2</v>
      </c>
      <c r="V22" s="2727" t="s">
        <v>443</v>
      </c>
      <c r="W22" s="2727"/>
    </row>
    <row r="23" spans="2:23">
      <c r="B23" s="5" t="s">
        <v>93</v>
      </c>
      <c r="C23" s="6">
        <v>40</v>
      </c>
      <c r="D23" s="6">
        <v>20</v>
      </c>
      <c r="E23" s="6"/>
      <c r="F23" s="6">
        <v>10</v>
      </c>
      <c r="G23" s="6">
        <v>0</v>
      </c>
      <c r="H23" s="6"/>
      <c r="I23" s="6" t="s">
        <v>40</v>
      </c>
      <c r="J23" s="6" t="s">
        <v>40</v>
      </c>
      <c r="K23" s="6"/>
      <c r="L23" s="6">
        <v>130</v>
      </c>
      <c r="M23" s="6">
        <v>20</v>
      </c>
      <c r="N23" s="6"/>
      <c r="O23" s="6">
        <v>180</v>
      </c>
      <c r="P23" s="6">
        <v>40</v>
      </c>
      <c r="Q23" s="6"/>
      <c r="R23" s="6">
        <v>50</v>
      </c>
      <c r="S23" s="6">
        <v>20</v>
      </c>
      <c r="T23" s="6"/>
      <c r="U23" s="2727" t="s">
        <v>443</v>
      </c>
      <c r="V23" s="2727">
        <v>0</v>
      </c>
      <c r="W23" s="2727"/>
    </row>
    <row r="24" spans="2:23">
      <c r="B24" s="5" t="s">
        <v>94</v>
      </c>
      <c r="C24" s="6">
        <v>10</v>
      </c>
      <c r="D24" s="6" t="s">
        <v>40</v>
      </c>
      <c r="E24" s="6"/>
      <c r="F24" s="6" t="s">
        <v>40</v>
      </c>
      <c r="G24" s="6">
        <v>0</v>
      </c>
      <c r="H24" s="6"/>
      <c r="I24" s="6">
        <v>10</v>
      </c>
      <c r="J24" s="6">
        <v>10</v>
      </c>
      <c r="K24" s="6"/>
      <c r="L24" s="6">
        <v>0</v>
      </c>
      <c r="M24" s="6">
        <v>0</v>
      </c>
      <c r="N24" s="6"/>
      <c r="O24" s="6">
        <v>20</v>
      </c>
      <c r="P24" s="6">
        <v>10</v>
      </c>
      <c r="Q24" s="6"/>
      <c r="R24" s="6">
        <v>20</v>
      </c>
      <c r="S24" s="6" t="s">
        <v>40</v>
      </c>
      <c r="T24" s="6"/>
      <c r="U24" s="2727" t="s">
        <v>40</v>
      </c>
      <c r="V24" s="2727" t="s">
        <v>443</v>
      </c>
      <c r="W24" s="2727"/>
    </row>
    <row r="25" spans="2:23">
      <c r="B25" s="5"/>
    </row>
    <row r="26" spans="2:23" ht="13">
      <c r="B26" s="2821" t="s">
        <v>95</v>
      </c>
      <c r="C26" s="6"/>
      <c r="D26" s="6"/>
      <c r="E26" s="6"/>
      <c r="F26" s="6"/>
      <c r="G26" s="6"/>
      <c r="H26" s="6"/>
      <c r="I26" s="6"/>
      <c r="J26" s="6"/>
      <c r="K26" s="6"/>
      <c r="L26" s="6"/>
      <c r="M26" s="6"/>
      <c r="N26" s="6"/>
      <c r="O26" s="6"/>
      <c r="P26" s="6"/>
      <c r="Q26" s="6"/>
      <c r="R26" s="6"/>
      <c r="S26" s="6"/>
      <c r="T26" s="6"/>
      <c r="U26" s="2727"/>
      <c r="V26" s="2727"/>
      <c r="W26" s="2727"/>
    </row>
    <row r="27" spans="2:23" ht="14.5">
      <c r="B27" s="2806" t="s">
        <v>676</v>
      </c>
      <c r="C27" s="6">
        <v>480</v>
      </c>
      <c r="D27" s="6">
        <v>120</v>
      </c>
      <c r="E27" s="6"/>
      <c r="F27" s="6">
        <v>190</v>
      </c>
      <c r="G27" s="6">
        <v>40</v>
      </c>
      <c r="H27" s="6"/>
      <c r="I27" s="6">
        <v>30</v>
      </c>
      <c r="J27" s="6">
        <v>10</v>
      </c>
      <c r="K27" s="6"/>
      <c r="L27" s="6">
        <v>1040</v>
      </c>
      <c r="M27" s="6">
        <v>200</v>
      </c>
      <c r="N27" s="6"/>
      <c r="O27" s="6">
        <v>1740</v>
      </c>
      <c r="P27" s="6">
        <v>380</v>
      </c>
      <c r="Q27" s="6"/>
      <c r="R27" s="6">
        <v>670</v>
      </c>
      <c r="S27" s="6">
        <v>170</v>
      </c>
      <c r="T27" s="6"/>
      <c r="U27" s="2727" t="s">
        <v>443</v>
      </c>
      <c r="V27" s="2727" t="s">
        <v>443</v>
      </c>
      <c r="W27" s="2727"/>
    </row>
    <row r="28" spans="2:23">
      <c r="B28" s="5"/>
    </row>
    <row r="29" spans="2:23" ht="13">
      <c r="B29" s="2821" t="s">
        <v>96</v>
      </c>
      <c r="C29" s="6"/>
      <c r="D29" s="6"/>
      <c r="E29" s="6"/>
      <c r="F29" s="6"/>
      <c r="G29" s="6"/>
      <c r="H29" s="6"/>
      <c r="I29" s="6"/>
      <c r="J29" s="6"/>
      <c r="K29" s="6"/>
      <c r="L29" s="6"/>
      <c r="M29" s="6"/>
      <c r="N29" s="6"/>
      <c r="O29" s="6"/>
      <c r="P29" s="6"/>
      <c r="Q29" s="6"/>
      <c r="R29" s="6"/>
      <c r="S29" s="6"/>
      <c r="T29" s="6"/>
      <c r="U29" s="2727"/>
      <c r="V29" s="2727"/>
      <c r="W29" s="2727"/>
    </row>
    <row r="30" spans="2:23">
      <c r="B30" s="5" t="s">
        <v>97</v>
      </c>
      <c r="C30" s="6">
        <v>120</v>
      </c>
      <c r="D30" s="6">
        <v>30</v>
      </c>
      <c r="E30" s="6"/>
      <c r="F30" s="6">
        <v>30</v>
      </c>
      <c r="G30" s="6" t="s">
        <v>40</v>
      </c>
      <c r="H30" s="6"/>
      <c r="I30" s="6" t="s">
        <v>40</v>
      </c>
      <c r="J30" s="6" t="s">
        <v>40</v>
      </c>
      <c r="K30" s="6"/>
      <c r="L30" s="6">
        <v>20</v>
      </c>
      <c r="M30" s="6">
        <v>10</v>
      </c>
      <c r="N30" s="6"/>
      <c r="O30" s="6">
        <v>170</v>
      </c>
      <c r="P30" s="6">
        <v>40</v>
      </c>
      <c r="Q30" s="6"/>
      <c r="R30" s="6">
        <v>140</v>
      </c>
      <c r="S30" s="6">
        <v>30</v>
      </c>
      <c r="T30" s="6"/>
      <c r="U30" s="2727">
        <v>0.184</v>
      </c>
      <c r="V30" s="2727" t="s">
        <v>40</v>
      </c>
      <c r="W30" s="2727"/>
    </row>
    <row r="31" spans="2:23">
      <c r="B31" s="5" t="s">
        <v>98</v>
      </c>
      <c r="C31" s="6">
        <v>30</v>
      </c>
      <c r="D31" s="6">
        <v>0</v>
      </c>
      <c r="E31" s="6"/>
      <c r="F31" s="6">
        <v>10</v>
      </c>
      <c r="G31" s="6">
        <v>0</v>
      </c>
      <c r="H31" s="6"/>
      <c r="I31" s="6">
        <v>10</v>
      </c>
      <c r="J31" s="6">
        <v>0</v>
      </c>
      <c r="K31" s="6"/>
      <c r="L31" s="6">
        <v>0</v>
      </c>
      <c r="M31" s="6">
        <v>20</v>
      </c>
      <c r="N31" s="6"/>
      <c r="O31" s="6">
        <v>50</v>
      </c>
      <c r="P31" s="6">
        <v>20</v>
      </c>
      <c r="Q31" s="6"/>
      <c r="R31" s="6">
        <v>40</v>
      </c>
      <c r="S31" s="6">
        <v>0</v>
      </c>
      <c r="T31" s="6"/>
      <c r="U31" s="2727">
        <v>0.28899999999999998</v>
      </c>
      <c r="V31" s="2727" t="s">
        <v>443</v>
      </c>
      <c r="W31" s="2727"/>
    </row>
    <row r="32" spans="2:23">
      <c r="B32" s="5"/>
    </row>
    <row r="33" spans="2:23" ht="13">
      <c r="B33" s="2821" t="s">
        <v>99</v>
      </c>
      <c r="C33" s="6"/>
      <c r="D33" s="6"/>
      <c r="E33" s="6"/>
      <c r="F33" s="6"/>
      <c r="G33" s="6"/>
      <c r="H33" s="6"/>
      <c r="I33" s="6"/>
      <c r="J33" s="6"/>
      <c r="K33" s="6"/>
      <c r="L33" s="6"/>
      <c r="M33" s="6"/>
      <c r="N33" s="6"/>
      <c r="O33" s="6"/>
      <c r="P33" s="6"/>
      <c r="Q33" s="6"/>
      <c r="R33" s="6"/>
      <c r="S33" s="6"/>
      <c r="T33" s="6"/>
      <c r="U33" s="2727"/>
      <c r="V33" s="2727"/>
      <c r="W33" s="2727"/>
    </row>
    <row r="34" spans="2:23">
      <c r="B34" s="5" t="s">
        <v>100</v>
      </c>
      <c r="C34" s="6">
        <v>20</v>
      </c>
      <c r="D34" s="6">
        <v>10</v>
      </c>
      <c r="E34" s="6"/>
      <c r="F34" s="6">
        <v>10</v>
      </c>
      <c r="G34" s="6">
        <v>10</v>
      </c>
      <c r="H34" s="6"/>
      <c r="I34" s="6" t="s">
        <v>40</v>
      </c>
      <c r="J34" s="6">
        <v>0</v>
      </c>
      <c r="K34" s="6"/>
      <c r="L34" s="6">
        <v>10</v>
      </c>
      <c r="M34" s="6">
        <v>10</v>
      </c>
      <c r="N34" s="6"/>
      <c r="O34" s="6">
        <v>40</v>
      </c>
      <c r="P34" s="6">
        <v>20</v>
      </c>
      <c r="Q34" s="6"/>
      <c r="R34" s="6">
        <v>30</v>
      </c>
      <c r="S34" s="6">
        <v>10</v>
      </c>
      <c r="T34" s="6"/>
      <c r="U34" s="2727">
        <v>0.27600000000000002</v>
      </c>
      <c r="V34" s="2727">
        <v>0.41699999999999998</v>
      </c>
      <c r="W34" s="2727"/>
    </row>
    <row r="35" spans="2:23">
      <c r="B35" s="5" t="s">
        <v>101</v>
      </c>
      <c r="C35" s="6">
        <v>10</v>
      </c>
      <c r="D35" s="6">
        <v>10</v>
      </c>
      <c r="E35" s="6"/>
      <c r="F35" s="6" t="s">
        <v>40</v>
      </c>
      <c r="G35" s="6" t="s">
        <v>40</v>
      </c>
      <c r="H35" s="6"/>
      <c r="I35" s="6">
        <v>0</v>
      </c>
      <c r="J35" s="6" t="s">
        <v>40</v>
      </c>
      <c r="K35" s="6"/>
      <c r="L35" s="6">
        <v>0</v>
      </c>
      <c r="M35" s="6">
        <v>0</v>
      </c>
      <c r="N35" s="6"/>
      <c r="O35" s="6">
        <v>10</v>
      </c>
      <c r="P35" s="6">
        <v>20</v>
      </c>
      <c r="Q35" s="6"/>
      <c r="R35" s="6">
        <v>10</v>
      </c>
      <c r="S35" s="6">
        <v>20</v>
      </c>
      <c r="T35" s="6"/>
      <c r="U35" s="2727" t="s">
        <v>40</v>
      </c>
      <c r="V35" s="2727" t="s">
        <v>40</v>
      </c>
      <c r="W35" s="2727"/>
    </row>
    <row r="36" spans="2:23">
      <c r="B36" s="5"/>
    </row>
    <row r="37" spans="2:23" ht="13">
      <c r="B37" s="2821" t="s">
        <v>102</v>
      </c>
      <c r="C37" s="6"/>
      <c r="D37" s="6"/>
      <c r="E37" s="6"/>
      <c r="F37" s="6"/>
      <c r="G37" s="6"/>
      <c r="H37" s="6"/>
      <c r="I37" s="6"/>
      <c r="J37" s="6"/>
      <c r="K37" s="6"/>
      <c r="L37" s="6"/>
      <c r="M37" s="6"/>
      <c r="N37" s="6"/>
      <c r="O37" s="6"/>
      <c r="P37" s="6"/>
      <c r="Q37" s="6"/>
      <c r="R37" s="6"/>
      <c r="S37" s="6"/>
      <c r="T37" s="6"/>
      <c r="U37" s="2727"/>
      <c r="V37" s="2727"/>
      <c r="W37" s="2727"/>
    </row>
    <row r="38" spans="2:23">
      <c r="B38" s="5" t="s">
        <v>102</v>
      </c>
      <c r="C38" s="6">
        <v>30</v>
      </c>
      <c r="D38" s="6">
        <v>30</v>
      </c>
      <c r="E38" s="6"/>
      <c r="F38" s="6" t="s">
        <v>40</v>
      </c>
      <c r="G38" s="6" t="s">
        <v>40</v>
      </c>
      <c r="H38" s="6"/>
      <c r="I38" s="6">
        <v>0</v>
      </c>
      <c r="J38" s="6">
        <v>0</v>
      </c>
      <c r="K38" s="6"/>
      <c r="L38" s="6">
        <v>30</v>
      </c>
      <c r="M38" s="6">
        <v>10</v>
      </c>
      <c r="N38" s="6"/>
      <c r="O38" s="6">
        <v>60</v>
      </c>
      <c r="P38" s="6">
        <v>30</v>
      </c>
      <c r="Q38" s="6"/>
      <c r="R38" s="6">
        <v>30</v>
      </c>
      <c r="S38" s="6">
        <v>30</v>
      </c>
      <c r="T38" s="6"/>
      <c r="U38" s="2727" t="s">
        <v>40</v>
      </c>
      <c r="V38" s="2727" t="s">
        <v>40</v>
      </c>
      <c r="W38" s="2727"/>
    </row>
    <row r="39" spans="2:23">
      <c r="B39" s="5"/>
    </row>
    <row r="40" spans="2:23" ht="13">
      <c r="B40" s="2821" t="s">
        <v>103</v>
      </c>
      <c r="C40" s="6"/>
      <c r="D40" s="6"/>
      <c r="E40" s="6"/>
      <c r="F40" s="6"/>
      <c r="G40" s="6"/>
      <c r="H40" s="6"/>
      <c r="I40" s="6"/>
      <c r="J40" s="6"/>
      <c r="K40" s="6"/>
      <c r="L40" s="6"/>
      <c r="M40" s="6"/>
      <c r="N40" s="6"/>
      <c r="O40" s="6"/>
      <c r="P40" s="6"/>
      <c r="Q40" s="6"/>
      <c r="R40" s="6"/>
      <c r="S40" s="6"/>
      <c r="T40" s="6"/>
      <c r="U40" s="2727"/>
      <c r="V40" s="2727"/>
      <c r="W40" s="2727"/>
    </row>
    <row r="41" spans="2:23">
      <c r="B41" s="5" t="s">
        <v>104</v>
      </c>
      <c r="C41" s="6">
        <v>180</v>
      </c>
      <c r="D41" s="6">
        <v>60</v>
      </c>
      <c r="E41" s="6"/>
      <c r="F41" s="6">
        <v>80</v>
      </c>
      <c r="G41" s="6">
        <v>10</v>
      </c>
      <c r="H41" s="6"/>
      <c r="I41" s="6">
        <v>10</v>
      </c>
      <c r="J41" s="6" t="s">
        <v>40</v>
      </c>
      <c r="K41" s="6"/>
      <c r="L41" s="6">
        <v>70</v>
      </c>
      <c r="M41" s="6">
        <v>20</v>
      </c>
      <c r="N41" s="6"/>
      <c r="O41" s="6">
        <v>330</v>
      </c>
      <c r="P41" s="6">
        <v>100</v>
      </c>
      <c r="Q41" s="6"/>
      <c r="R41" s="6">
        <v>260</v>
      </c>
      <c r="S41" s="6">
        <v>70</v>
      </c>
      <c r="T41" s="6"/>
      <c r="U41" s="2727">
        <v>0.29199999999999998</v>
      </c>
      <c r="V41" s="2727">
        <v>0.192</v>
      </c>
      <c r="W41" s="2727"/>
    </row>
    <row r="42" spans="2:23">
      <c r="B42" s="5" t="s">
        <v>105</v>
      </c>
      <c r="C42" s="6">
        <v>60</v>
      </c>
      <c r="D42" s="6">
        <v>40</v>
      </c>
      <c r="E42" s="6"/>
      <c r="F42" s="6">
        <v>10</v>
      </c>
      <c r="G42" s="6" t="s">
        <v>40</v>
      </c>
      <c r="H42" s="6"/>
      <c r="I42" s="6" t="s">
        <v>40</v>
      </c>
      <c r="J42" s="6" t="s">
        <v>40</v>
      </c>
      <c r="K42" s="6"/>
      <c r="L42" s="6">
        <v>30</v>
      </c>
      <c r="M42" s="6">
        <v>10</v>
      </c>
      <c r="N42" s="6"/>
      <c r="O42" s="6">
        <v>100</v>
      </c>
      <c r="P42" s="6">
        <v>50</v>
      </c>
      <c r="Q42" s="6"/>
      <c r="R42" s="6">
        <v>70</v>
      </c>
      <c r="S42" s="6">
        <v>40</v>
      </c>
      <c r="T42" s="6"/>
      <c r="U42" s="2727">
        <v>0.14699999999999999</v>
      </c>
      <c r="V42" s="2727" t="s">
        <v>40</v>
      </c>
      <c r="W42" s="2727"/>
    </row>
    <row r="43" spans="2:23">
      <c r="B43" s="5" t="s">
        <v>106</v>
      </c>
      <c r="C43" s="6">
        <v>0</v>
      </c>
      <c r="D43" s="6" t="s">
        <v>40</v>
      </c>
      <c r="E43" s="6"/>
      <c r="F43" s="6">
        <v>0</v>
      </c>
      <c r="G43" s="6" t="s">
        <v>40</v>
      </c>
      <c r="H43" s="6"/>
      <c r="I43" s="6">
        <v>0</v>
      </c>
      <c r="J43" s="6">
        <v>0</v>
      </c>
      <c r="K43" s="6"/>
      <c r="L43" s="6">
        <v>0</v>
      </c>
      <c r="M43" s="6">
        <v>0</v>
      </c>
      <c r="N43" s="6"/>
      <c r="O43" s="6">
        <v>0</v>
      </c>
      <c r="P43" s="6" t="s">
        <v>40</v>
      </c>
      <c r="Q43" s="6"/>
      <c r="R43" s="6">
        <v>0</v>
      </c>
      <c r="S43" s="6" t="s">
        <v>40</v>
      </c>
      <c r="T43" s="6"/>
      <c r="U43" s="2727" t="s">
        <v>443</v>
      </c>
      <c r="V43" s="2727" t="s">
        <v>40</v>
      </c>
      <c r="W43" s="2727"/>
    </row>
    <row r="44" spans="2:23">
      <c r="B44" s="5"/>
    </row>
    <row r="45" spans="2:23" ht="13">
      <c r="B45" s="2821" t="s">
        <v>107</v>
      </c>
      <c r="C45" s="6"/>
      <c r="D45" s="6"/>
      <c r="E45" s="6"/>
      <c r="F45" s="6"/>
      <c r="G45" s="6"/>
      <c r="H45" s="6"/>
      <c r="I45" s="6"/>
      <c r="J45" s="6"/>
      <c r="K45" s="6"/>
      <c r="L45" s="6"/>
      <c r="M45" s="6"/>
      <c r="N45" s="6"/>
      <c r="O45" s="6"/>
      <c r="P45" s="6"/>
      <c r="Q45" s="6"/>
      <c r="R45" s="6"/>
      <c r="S45" s="6"/>
      <c r="T45" s="6"/>
      <c r="U45" s="2727"/>
      <c r="V45" s="2727"/>
      <c r="W45" s="2727"/>
    </row>
    <row r="46" spans="2:23">
      <c r="B46" s="5" t="s">
        <v>107</v>
      </c>
      <c r="C46" s="6">
        <v>50</v>
      </c>
      <c r="D46" s="6">
        <v>50</v>
      </c>
      <c r="E46" s="6"/>
      <c r="F46" s="6">
        <v>20</v>
      </c>
      <c r="G46" s="6">
        <v>20</v>
      </c>
      <c r="H46" s="6"/>
      <c r="I46" s="6">
        <v>10</v>
      </c>
      <c r="J46" s="6" t="s">
        <v>40</v>
      </c>
      <c r="K46" s="6"/>
      <c r="L46" s="6" t="s">
        <v>40</v>
      </c>
      <c r="M46" s="6" t="s">
        <v>40</v>
      </c>
      <c r="N46" s="6"/>
      <c r="O46" s="6">
        <v>80</v>
      </c>
      <c r="P46" s="6">
        <v>80</v>
      </c>
      <c r="Q46" s="6"/>
      <c r="R46" s="6">
        <v>70</v>
      </c>
      <c r="S46" s="6">
        <v>80</v>
      </c>
      <c r="T46" s="6"/>
      <c r="U46" s="2727">
        <v>0.32900000000000001</v>
      </c>
      <c r="V46" s="2727">
        <v>0.28000000000000003</v>
      </c>
      <c r="W46" s="2727"/>
    </row>
    <row r="47" spans="2:23">
      <c r="B47" s="5"/>
    </row>
    <row r="48" spans="2:23" ht="13">
      <c r="B48" s="2821" t="s">
        <v>108</v>
      </c>
      <c r="C48" s="6"/>
      <c r="D48" s="6"/>
      <c r="E48" s="6"/>
      <c r="F48" s="6"/>
      <c r="G48" s="6"/>
      <c r="H48" s="6"/>
      <c r="I48" s="6"/>
      <c r="J48" s="6"/>
      <c r="K48" s="6"/>
      <c r="L48" s="6"/>
      <c r="M48" s="6"/>
      <c r="N48" s="6"/>
      <c r="O48" s="6"/>
      <c r="P48" s="6"/>
      <c r="Q48" s="6"/>
      <c r="R48" s="6"/>
      <c r="S48" s="6"/>
      <c r="T48" s="6"/>
      <c r="U48" s="2727"/>
      <c r="V48" s="2727"/>
      <c r="W48" s="2727"/>
    </row>
    <row r="49" spans="2:23">
      <c r="B49" s="5" t="s">
        <v>109</v>
      </c>
      <c r="C49" s="6">
        <v>260</v>
      </c>
      <c r="D49" s="6">
        <v>40</v>
      </c>
      <c r="E49" s="6"/>
      <c r="F49" s="6">
        <v>90</v>
      </c>
      <c r="G49" s="6">
        <v>20</v>
      </c>
      <c r="H49" s="6"/>
      <c r="I49" s="6">
        <v>10</v>
      </c>
      <c r="J49" s="6" t="s">
        <v>40</v>
      </c>
      <c r="K49" s="6"/>
      <c r="L49" s="6">
        <v>50</v>
      </c>
      <c r="M49" s="6">
        <v>20</v>
      </c>
      <c r="N49" s="6"/>
      <c r="O49" s="6">
        <v>400</v>
      </c>
      <c r="P49" s="6">
        <v>80</v>
      </c>
      <c r="Q49" s="6"/>
      <c r="R49" s="6">
        <v>350</v>
      </c>
      <c r="S49" s="6">
        <v>50</v>
      </c>
      <c r="T49" s="6"/>
      <c r="U49" s="2727">
        <v>0.26300000000000001</v>
      </c>
      <c r="V49" s="2727">
        <v>0.27800000000000002</v>
      </c>
      <c r="W49" s="2727"/>
    </row>
    <row r="50" spans="2:23">
      <c r="B50" s="5"/>
    </row>
    <row r="51" spans="2:23" ht="13">
      <c r="B51" s="2821" t="s">
        <v>110</v>
      </c>
      <c r="C51" s="6"/>
      <c r="D51" s="6"/>
      <c r="E51" s="6"/>
      <c r="F51" s="6"/>
      <c r="G51" s="6"/>
      <c r="H51" s="6"/>
      <c r="I51" s="6"/>
      <c r="J51" s="6"/>
      <c r="K51" s="6"/>
      <c r="L51" s="6"/>
      <c r="M51" s="6"/>
      <c r="N51" s="6"/>
      <c r="O51" s="6"/>
      <c r="P51" s="6"/>
      <c r="Q51" s="6"/>
      <c r="R51" s="6"/>
      <c r="S51" s="6"/>
      <c r="T51" s="6"/>
      <c r="U51" s="2727"/>
      <c r="V51" s="2727"/>
      <c r="W51" s="2727"/>
    </row>
    <row r="52" spans="2:23">
      <c r="B52" s="5" t="s">
        <v>111</v>
      </c>
      <c r="C52" s="6">
        <v>2150</v>
      </c>
      <c r="D52" s="6">
        <v>1800</v>
      </c>
      <c r="E52" s="6"/>
      <c r="F52" s="6">
        <v>250</v>
      </c>
      <c r="G52" s="6">
        <v>70</v>
      </c>
      <c r="H52" s="6"/>
      <c r="I52" s="6">
        <v>60</v>
      </c>
      <c r="J52" s="6">
        <v>130</v>
      </c>
      <c r="K52" s="6"/>
      <c r="L52" s="6">
        <v>550</v>
      </c>
      <c r="M52" s="6">
        <v>280</v>
      </c>
      <c r="N52" s="6"/>
      <c r="O52" s="6">
        <v>3010</v>
      </c>
      <c r="P52" s="6">
        <v>2280</v>
      </c>
      <c r="Q52" s="6"/>
      <c r="R52" s="6">
        <v>2400</v>
      </c>
      <c r="S52" s="6">
        <v>1870</v>
      </c>
      <c r="T52" s="6"/>
      <c r="U52" s="2727">
        <v>0.104</v>
      </c>
      <c r="V52" s="2727">
        <v>3.7999999999999999E-2</v>
      </c>
      <c r="W52" s="2727"/>
    </row>
    <row r="53" spans="2:23">
      <c r="B53" s="5" t="s">
        <v>112</v>
      </c>
      <c r="C53" s="6">
        <v>190</v>
      </c>
      <c r="D53" s="6">
        <v>170</v>
      </c>
      <c r="E53" s="6"/>
      <c r="F53" s="6">
        <v>10</v>
      </c>
      <c r="G53" s="6">
        <v>10</v>
      </c>
      <c r="H53" s="6"/>
      <c r="I53" s="6">
        <v>10</v>
      </c>
      <c r="J53" s="6">
        <v>10</v>
      </c>
      <c r="K53" s="6"/>
      <c r="L53" s="6">
        <v>20</v>
      </c>
      <c r="M53" s="6">
        <v>30</v>
      </c>
      <c r="N53" s="6"/>
      <c r="O53" s="6">
        <v>220</v>
      </c>
      <c r="P53" s="6">
        <v>210</v>
      </c>
      <c r="Q53" s="6"/>
      <c r="R53" s="6">
        <v>190</v>
      </c>
      <c r="S53" s="6">
        <v>170</v>
      </c>
      <c r="T53" s="6"/>
      <c r="U53" s="2727">
        <v>4.1000000000000002E-2</v>
      </c>
      <c r="V53" s="2727">
        <v>3.5000000000000003E-2</v>
      </c>
      <c r="W53" s="2727"/>
    </row>
    <row r="54" spans="2:23" ht="14.5">
      <c r="B54" s="2806" t="s">
        <v>788</v>
      </c>
      <c r="C54" s="6">
        <v>0</v>
      </c>
      <c r="D54" s="6">
        <v>10</v>
      </c>
      <c r="E54" s="6"/>
      <c r="F54" s="6">
        <v>0</v>
      </c>
      <c r="G54" s="6">
        <v>0</v>
      </c>
      <c r="H54" s="6"/>
      <c r="I54" s="6">
        <v>0</v>
      </c>
      <c r="J54" s="6">
        <v>0</v>
      </c>
      <c r="K54" s="6"/>
      <c r="L54" s="6">
        <v>0</v>
      </c>
      <c r="M54" s="6" t="s">
        <v>40</v>
      </c>
      <c r="N54" s="6"/>
      <c r="O54" s="6">
        <v>0</v>
      </c>
      <c r="P54" s="6">
        <v>10</v>
      </c>
      <c r="Q54" s="6"/>
      <c r="R54" s="6">
        <v>0</v>
      </c>
      <c r="S54" s="6">
        <v>10</v>
      </c>
      <c r="T54" s="6"/>
      <c r="U54" s="2727" t="s">
        <v>443</v>
      </c>
      <c r="V54" s="2727">
        <v>0</v>
      </c>
      <c r="W54" s="2727"/>
    </row>
    <row r="55" spans="2:23">
      <c r="B55" s="5" t="s">
        <v>113</v>
      </c>
      <c r="C55" s="6">
        <v>490</v>
      </c>
      <c r="D55" s="6">
        <v>370</v>
      </c>
      <c r="E55" s="6"/>
      <c r="F55" s="6">
        <v>80</v>
      </c>
      <c r="G55" s="6">
        <v>20</v>
      </c>
      <c r="H55" s="6"/>
      <c r="I55" s="6">
        <v>10</v>
      </c>
      <c r="J55" s="6">
        <v>30</v>
      </c>
      <c r="K55" s="6"/>
      <c r="L55" s="6">
        <v>150</v>
      </c>
      <c r="M55" s="6">
        <v>60</v>
      </c>
      <c r="N55" s="6"/>
      <c r="O55" s="6">
        <v>730</v>
      </c>
      <c r="P55" s="6">
        <v>470</v>
      </c>
      <c r="Q55" s="6"/>
      <c r="R55" s="6">
        <v>560</v>
      </c>
      <c r="S55" s="6">
        <v>390</v>
      </c>
      <c r="T55" s="6"/>
      <c r="U55" s="2727">
        <v>0.13300000000000001</v>
      </c>
      <c r="V55" s="2727">
        <v>4.7E-2</v>
      </c>
      <c r="W55" s="2727"/>
    </row>
    <row r="56" spans="2:23" ht="14.5">
      <c r="B56" s="2806" t="s">
        <v>819</v>
      </c>
      <c r="C56" s="6">
        <v>0</v>
      </c>
      <c r="D56" s="6">
        <v>0</v>
      </c>
      <c r="E56" s="6"/>
      <c r="F56" s="6">
        <v>0</v>
      </c>
      <c r="G56" s="6">
        <v>0</v>
      </c>
      <c r="H56" s="6"/>
      <c r="I56" s="6">
        <v>0</v>
      </c>
      <c r="J56" s="6">
        <v>0</v>
      </c>
      <c r="K56" s="6"/>
      <c r="L56" s="6">
        <v>0</v>
      </c>
      <c r="M56" s="6">
        <v>150</v>
      </c>
      <c r="N56" s="6"/>
      <c r="O56" s="6">
        <v>0</v>
      </c>
      <c r="P56" s="6">
        <v>150</v>
      </c>
      <c r="Q56" s="6"/>
      <c r="R56" s="6">
        <v>0</v>
      </c>
      <c r="S56" s="6">
        <v>0</v>
      </c>
      <c r="T56" s="6"/>
      <c r="U56" s="2727" t="s">
        <v>443</v>
      </c>
      <c r="V56" s="2727" t="s">
        <v>443</v>
      </c>
      <c r="W56" s="2727"/>
    </row>
    <row r="57" spans="2:23">
      <c r="B57" s="5" t="s">
        <v>115</v>
      </c>
      <c r="C57" s="6">
        <v>150</v>
      </c>
      <c r="D57" s="6">
        <v>40</v>
      </c>
      <c r="E57" s="6"/>
      <c r="F57" s="6">
        <v>10</v>
      </c>
      <c r="G57" s="6" t="s">
        <v>40</v>
      </c>
      <c r="H57" s="6"/>
      <c r="I57" s="6" t="s">
        <v>40</v>
      </c>
      <c r="J57" s="6">
        <v>10</v>
      </c>
      <c r="K57" s="6"/>
      <c r="L57" s="6">
        <v>40</v>
      </c>
      <c r="M57" s="6">
        <v>10</v>
      </c>
      <c r="N57" s="6"/>
      <c r="O57" s="6">
        <v>200</v>
      </c>
      <c r="P57" s="6">
        <v>50</v>
      </c>
      <c r="Q57" s="6"/>
      <c r="R57" s="6">
        <v>160</v>
      </c>
      <c r="S57" s="6">
        <v>40</v>
      </c>
      <c r="T57" s="6"/>
      <c r="U57" s="2727">
        <v>4.4999999999999998E-2</v>
      </c>
      <c r="V57" s="2727" t="s">
        <v>40</v>
      </c>
      <c r="W57" s="2727"/>
    </row>
    <row r="58" spans="2:23">
      <c r="B58" s="5" t="s">
        <v>116</v>
      </c>
      <c r="C58" s="6">
        <v>40</v>
      </c>
      <c r="D58" s="6">
        <v>40</v>
      </c>
      <c r="E58" s="6"/>
      <c r="F58" s="6" t="s">
        <v>40</v>
      </c>
      <c r="G58" s="6">
        <v>0</v>
      </c>
      <c r="H58" s="6"/>
      <c r="I58" s="6">
        <v>0</v>
      </c>
      <c r="J58" s="6" t="s">
        <v>40</v>
      </c>
      <c r="K58" s="6"/>
      <c r="L58" s="6">
        <v>30</v>
      </c>
      <c r="M58" s="6">
        <v>10</v>
      </c>
      <c r="N58" s="6"/>
      <c r="O58" s="6">
        <v>70</v>
      </c>
      <c r="P58" s="6">
        <v>50</v>
      </c>
      <c r="Q58" s="6"/>
      <c r="R58" s="6">
        <v>40</v>
      </c>
      <c r="S58" s="6">
        <v>40</v>
      </c>
      <c r="T58" s="6"/>
      <c r="U58" s="2727" t="s">
        <v>40</v>
      </c>
      <c r="V58" s="2727">
        <v>0</v>
      </c>
      <c r="W58" s="2727"/>
    </row>
    <row r="59" spans="2:23">
      <c r="B59" s="5"/>
    </row>
    <row r="60" spans="2:23" ht="13">
      <c r="B60" s="2821" t="s">
        <v>62</v>
      </c>
      <c r="C60" s="6"/>
      <c r="D60" s="6"/>
      <c r="E60" s="6"/>
      <c r="F60" s="6"/>
      <c r="G60" s="6"/>
      <c r="H60" s="6"/>
      <c r="I60" s="6"/>
      <c r="J60" s="6"/>
      <c r="K60" s="6"/>
      <c r="L60" s="6"/>
      <c r="M60" s="6"/>
      <c r="N60" s="6"/>
      <c r="O60" s="6"/>
      <c r="P60" s="6"/>
      <c r="Q60" s="6"/>
      <c r="R60" s="6"/>
      <c r="S60" s="6"/>
      <c r="T60" s="6"/>
      <c r="U60" s="2727"/>
      <c r="V60" s="2727"/>
      <c r="W60" s="2727"/>
    </row>
    <row r="61" spans="2:23">
      <c r="B61" s="5" t="s">
        <v>117</v>
      </c>
      <c r="C61" s="6">
        <v>180</v>
      </c>
      <c r="D61" s="6">
        <v>40</v>
      </c>
      <c r="E61" s="6"/>
      <c r="F61" s="6">
        <v>70</v>
      </c>
      <c r="G61" s="6">
        <v>10</v>
      </c>
      <c r="H61" s="6"/>
      <c r="I61" s="6">
        <v>50</v>
      </c>
      <c r="J61" s="6">
        <v>60</v>
      </c>
      <c r="K61" s="6"/>
      <c r="L61" s="6">
        <v>100</v>
      </c>
      <c r="M61" s="6">
        <v>40</v>
      </c>
      <c r="N61" s="6"/>
      <c r="O61" s="6">
        <v>390</v>
      </c>
      <c r="P61" s="6">
        <v>150</v>
      </c>
      <c r="Q61" s="6"/>
      <c r="R61" s="6">
        <v>240</v>
      </c>
      <c r="S61" s="6">
        <v>50</v>
      </c>
      <c r="T61" s="6"/>
      <c r="U61" s="2727">
        <v>0.27200000000000002</v>
      </c>
      <c r="V61" s="2727" t="s">
        <v>443</v>
      </c>
      <c r="W61" s="2727"/>
    </row>
    <row r="62" spans="2:23">
      <c r="B62" s="5"/>
    </row>
    <row r="63" spans="2:23" ht="13">
      <c r="B63" s="2821" t="s">
        <v>118</v>
      </c>
      <c r="C63" s="6"/>
      <c r="D63" s="6"/>
      <c r="E63" s="6"/>
      <c r="F63" s="6"/>
      <c r="G63" s="6"/>
      <c r="H63" s="6"/>
      <c r="I63" s="6"/>
      <c r="J63" s="6"/>
      <c r="K63" s="6"/>
      <c r="L63" s="6"/>
      <c r="M63" s="6"/>
      <c r="N63" s="6"/>
      <c r="O63" s="6"/>
      <c r="P63" s="6"/>
      <c r="Q63" s="6"/>
      <c r="R63" s="6"/>
      <c r="S63" s="6"/>
      <c r="T63" s="6"/>
      <c r="U63" s="2727"/>
      <c r="V63" s="2727"/>
      <c r="W63" s="2727"/>
    </row>
    <row r="64" spans="2:23">
      <c r="B64" s="5" t="s">
        <v>119</v>
      </c>
      <c r="C64" s="6">
        <v>290</v>
      </c>
      <c r="D64" s="6">
        <v>170</v>
      </c>
      <c r="E64" s="6"/>
      <c r="F64" s="6">
        <v>80</v>
      </c>
      <c r="G64" s="6">
        <v>50</v>
      </c>
      <c r="H64" s="6"/>
      <c r="I64" s="6">
        <v>10</v>
      </c>
      <c r="J64" s="6" t="s">
        <v>40</v>
      </c>
      <c r="K64" s="6"/>
      <c r="L64" s="6">
        <v>230</v>
      </c>
      <c r="M64" s="6">
        <v>70</v>
      </c>
      <c r="N64" s="6"/>
      <c r="O64" s="6">
        <v>620</v>
      </c>
      <c r="P64" s="6">
        <v>290</v>
      </c>
      <c r="Q64" s="6"/>
      <c r="R64" s="6">
        <v>380</v>
      </c>
      <c r="S64" s="6">
        <v>210</v>
      </c>
      <c r="T64" s="6"/>
      <c r="U64" s="2727">
        <v>0.222</v>
      </c>
      <c r="V64" s="2727">
        <v>0.215</v>
      </c>
      <c r="W64" s="2727"/>
    </row>
    <row r="65" spans="2:23">
      <c r="B65" s="5" t="s">
        <v>120</v>
      </c>
      <c r="C65" s="6">
        <v>50</v>
      </c>
      <c r="D65" s="6">
        <v>40</v>
      </c>
      <c r="E65" s="6"/>
      <c r="F65" s="6">
        <v>20</v>
      </c>
      <c r="G65" s="6">
        <v>10</v>
      </c>
      <c r="H65" s="6"/>
      <c r="I65" s="6" t="s">
        <v>40</v>
      </c>
      <c r="J65" s="6">
        <v>0</v>
      </c>
      <c r="K65" s="6"/>
      <c r="L65" s="6">
        <v>30</v>
      </c>
      <c r="M65" s="6">
        <v>10</v>
      </c>
      <c r="N65" s="6"/>
      <c r="O65" s="6">
        <v>100</v>
      </c>
      <c r="P65" s="6">
        <v>60</v>
      </c>
      <c r="Q65" s="6"/>
      <c r="R65" s="6">
        <v>70</v>
      </c>
      <c r="S65" s="6">
        <v>50</v>
      </c>
      <c r="T65" s="6"/>
      <c r="U65" s="2727">
        <v>0.23100000000000001</v>
      </c>
      <c r="V65" s="2727">
        <v>0.23100000000000001</v>
      </c>
      <c r="W65" s="2727"/>
    </row>
    <row r="66" spans="2:23">
      <c r="B66" s="5" t="s">
        <v>121</v>
      </c>
      <c r="C66" s="6">
        <v>20</v>
      </c>
      <c r="D66" s="6" t="s">
        <v>40</v>
      </c>
      <c r="E66" s="6"/>
      <c r="F66" s="6" t="s">
        <v>40</v>
      </c>
      <c r="G66" s="6">
        <v>0</v>
      </c>
      <c r="H66" s="6"/>
      <c r="I66" s="6">
        <v>0</v>
      </c>
      <c r="J66" s="6" t="s">
        <v>40</v>
      </c>
      <c r="K66" s="6"/>
      <c r="L66" s="6">
        <v>20</v>
      </c>
      <c r="M66" s="6">
        <v>0</v>
      </c>
      <c r="N66" s="6"/>
      <c r="O66" s="6">
        <v>40</v>
      </c>
      <c r="P66" s="6" t="s">
        <v>40</v>
      </c>
      <c r="Q66" s="6"/>
      <c r="R66" s="6">
        <v>20</v>
      </c>
      <c r="S66" s="6" t="s">
        <v>40</v>
      </c>
      <c r="T66" s="6"/>
      <c r="U66" s="2727" t="s">
        <v>40</v>
      </c>
      <c r="V66" s="2727">
        <v>0</v>
      </c>
      <c r="W66" s="2727"/>
    </row>
    <row r="67" spans="2:23">
      <c r="B67" s="5" t="s">
        <v>122</v>
      </c>
      <c r="C67" s="6">
        <v>10</v>
      </c>
      <c r="D67" s="6" t="s">
        <v>40</v>
      </c>
      <c r="E67" s="6"/>
      <c r="F67" s="6" t="s">
        <v>40</v>
      </c>
      <c r="G67" s="6" t="s">
        <v>40</v>
      </c>
      <c r="H67" s="6"/>
      <c r="I67" s="6">
        <v>0</v>
      </c>
      <c r="J67" s="6">
        <v>0</v>
      </c>
      <c r="K67" s="6"/>
      <c r="L67" s="6">
        <v>10</v>
      </c>
      <c r="M67" s="6">
        <v>0</v>
      </c>
      <c r="N67" s="6"/>
      <c r="O67" s="6">
        <v>10</v>
      </c>
      <c r="P67" s="6" t="s">
        <v>40</v>
      </c>
      <c r="Q67" s="6"/>
      <c r="R67" s="6">
        <v>10</v>
      </c>
      <c r="S67" s="6" t="s">
        <v>40</v>
      </c>
      <c r="T67" s="6"/>
      <c r="U67" s="2727" t="s">
        <v>40</v>
      </c>
      <c r="V67" s="2727" t="s">
        <v>40</v>
      </c>
      <c r="W67" s="2727"/>
    </row>
    <row r="68" spans="2:23">
      <c r="B68" s="5" t="s">
        <v>123</v>
      </c>
      <c r="C68" s="6" t="s">
        <v>40</v>
      </c>
      <c r="D68" s="6">
        <v>0</v>
      </c>
      <c r="E68" s="6"/>
      <c r="F68" s="6" t="s">
        <v>40</v>
      </c>
      <c r="G68" s="6">
        <v>0</v>
      </c>
      <c r="H68" s="6"/>
      <c r="I68" s="6">
        <v>0</v>
      </c>
      <c r="J68" s="6">
        <v>0</v>
      </c>
      <c r="K68" s="6"/>
      <c r="L68" s="6" t="s">
        <v>40</v>
      </c>
      <c r="M68" s="6">
        <v>0</v>
      </c>
      <c r="N68" s="6"/>
      <c r="O68" s="6">
        <v>10</v>
      </c>
      <c r="P68" s="6">
        <v>0</v>
      </c>
      <c r="Q68" s="6"/>
      <c r="R68" s="6" t="s">
        <v>40</v>
      </c>
      <c r="S68" s="6">
        <v>0</v>
      </c>
      <c r="T68" s="6"/>
      <c r="U68" s="2727" t="s">
        <v>40</v>
      </c>
      <c r="V68" s="2727" t="s">
        <v>443</v>
      </c>
      <c r="W68" s="2727"/>
    </row>
    <row r="69" spans="2:23">
      <c r="B69" s="5"/>
    </row>
    <row r="70" spans="2:23" ht="13">
      <c r="B70" s="2821" t="s">
        <v>125</v>
      </c>
      <c r="C70" s="6"/>
      <c r="D70" s="6"/>
      <c r="E70" s="6"/>
      <c r="F70" s="6"/>
      <c r="G70" s="6"/>
      <c r="H70" s="6"/>
      <c r="I70" s="6"/>
      <c r="J70" s="6"/>
      <c r="K70" s="6"/>
      <c r="L70" s="6"/>
      <c r="M70" s="6"/>
      <c r="N70" s="6"/>
      <c r="O70" s="6"/>
      <c r="P70" s="6"/>
      <c r="Q70" s="6"/>
      <c r="R70" s="6"/>
      <c r="S70" s="6"/>
      <c r="T70" s="6"/>
      <c r="U70" s="2727"/>
      <c r="V70" s="2727"/>
      <c r="W70" s="2727"/>
    </row>
    <row r="71" spans="2:23">
      <c r="B71" s="5" t="s">
        <v>126</v>
      </c>
      <c r="C71" s="6">
        <v>620</v>
      </c>
      <c r="D71" s="6">
        <v>0</v>
      </c>
      <c r="E71" s="6"/>
      <c r="F71" s="6">
        <v>130</v>
      </c>
      <c r="G71" s="6">
        <v>0</v>
      </c>
      <c r="H71" s="6"/>
      <c r="I71" s="6">
        <v>20</v>
      </c>
      <c r="J71" s="6">
        <v>0</v>
      </c>
      <c r="K71" s="6"/>
      <c r="L71" s="6">
        <v>260</v>
      </c>
      <c r="M71" s="6">
        <v>270</v>
      </c>
      <c r="N71" s="6"/>
      <c r="O71" s="6">
        <v>1030</v>
      </c>
      <c r="P71" s="6">
        <v>270</v>
      </c>
      <c r="Q71" s="6"/>
      <c r="R71" s="6">
        <v>750</v>
      </c>
      <c r="S71" s="6">
        <v>0</v>
      </c>
      <c r="T71" s="6"/>
      <c r="U71" s="2727">
        <v>0.17499999999999999</v>
      </c>
      <c r="V71" s="2727" t="s">
        <v>443</v>
      </c>
      <c r="W71" s="2727"/>
    </row>
    <row r="72" spans="2:23">
      <c r="B72" s="5" t="s">
        <v>127</v>
      </c>
      <c r="C72" s="6">
        <v>360</v>
      </c>
      <c r="D72" s="6">
        <v>10</v>
      </c>
      <c r="E72" s="6"/>
      <c r="F72" s="6">
        <v>40</v>
      </c>
      <c r="G72" s="6" t="s">
        <v>40</v>
      </c>
      <c r="H72" s="6"/>
      <c r="I72" s="6">
        <v>20</v>
      </c>
      <c r="J72" s="6">
        <v>0</v>
      </c>
      <c r="K72" s="6"/>
      <c r="L72" s="6">
        <v>70</v>
      </c>
      <c r="M72" s="6">
        <v>130</v>
      </c>
      <c r="N72" s="6"/>
      <c r="O72" s="6">
        <v>490</v>
      </c>
      <c r="P72" s="6">
        <v>140</v>
      </c>
      <c r="Q72" s="6"/>
      <c r="R72" s="6">
        <v>390</v>
      </c>
      <c r="S72" s="6">
        <v>10</v>
      </c>
      <c r="T72" s="6"/>
      <c r="U72" s="2727">
        <v>9.9000000000000005E-2</v>
      </c>
      <c r="V72" s="2727" t="s">
        <v>443</v>
      </c>
      <c r="W72" s="2727"/>
    </row>
    <row r="73" spans="2:23">
      <c r="B73" s="5" t="s">
        <v>128</v>
      </c>
      <c r="C73" s="6">
        <v>30</v>
      </c>
      <c r="D73" s="6">
        <v>40</v>
      </c>
      <c r="E73" s="6"/>
      <c r="F73" s="6" t="s">
        <v>40</v>
      </c>
      <c r="G73" s="6">
        <v>0</v>
      </c>
      <c r="H73" s="6"/>
      <c r="I73" s="6">
        <v>0</v>
      </c>
      <c r="J73" s="6" t="s">
        <v>40</v>
      </c>
      <c r="K73" s="6"/>
      <c r="L73" s="6" t="s">
        <v>40</v>
      </c>
      <c r="M73" s="6">
        <v>0</v>
      </c>
      <c r="N73" s="6"/>
      <c r="O73" s="6">
        <v>30</v>
      </c>
      <c r="P73" s="6">
        <v>40</v>
      </c>
      <c r="Q73" s="6"/>
      <c r="R73" s="6">
        <v>30</v>
      </c>
      <c r="S73" s="6">
        <v>40</v>
      </c>
      <c r="T73" s="6"/>
      <c r="U73" s="2727" t="s">
        <v>40</v>
      </c>
      <c r="V73" s="2727">
        <v>0</v>
      </c>
      <c r="W73" s="2727"/>
    </row>
    <row r="74" spans="2:23">
      <c r="B74" s="5" t="s">
        <v>129</v>
      </c>
      <c r="C74" s="6">
        <v>10</v>
      </c>
      <c r="D74" s="6">
        <v>0</v>
      </c>
      <c r="E74" s="6"/>
      <c r="F74" s="6" t="s">
        <v>40</v>
      </c>
      <c r="G74" s="6">
        <v>0</v>
      </c>
      <c r="H74" s="6"/>
      <c r="I74" s="6">
        <v>0</v>
      </c>
      <c r="J74" s="6">
        <v>0</v>
      </c>
      <c r="K74" s="6"/>
      <c r="L74" s="6">
        <v>50</v>
      </c>
      <c r="M74" s="6">
        <v>90</v>
      </c>
      <c r="N74" s="6"/>
      <c r="O74" s="6">
        <v>60</v>
      </c>
      <c r="P74" s="6">
        <v>90</v>
      </c>
      <c r="Q74" s="6"/>
      <c r="R74" s="6">
        <v>20</v>
      </c>
      <c r="S74" s="6">
        <v>0</v>
      </c>
      <c r="T74" s="6"/>
      <c r="U74" s="2727" t="s">
        <v>443</v>
      </c>
      <c r="V74" s="2727" t="s">
        <v>443</v>
      </c>
      <c r="W74" s="2727"/>
    </row>
    <row r="75" spans="2:23">
      <c r="B75" s="5" t="s">
        <v>130</v>
      </c>
      <c r="C75" s="6">
        <v>10</v>
      </c>
      <c r="D75" s="6">
        <v>0</v>
      </c>
      <c r="E75" s="6"/>
      <c r="F75" s="6" t="s">
        <v>40</v>
      </c>
      <c r="G75" s="6">
        <v>0</v>
      </c>
      <c r="H75" s="6"/>
      <c r="I75" s="6" t="s">
        <v>40</v>
      </c>
      <c r="J75" s="6">
        <v>0</v>
      </c>
      <c r="K75" s="6"/>
      <c r="L75" s="6" t="s">
        <v>40</v>
      </c>
      <c r="M75" s="6">
        <v>10</v>
      </c>
      <c r="N75" s="6"/>
      <c r="O75" s="6">
        <v>10</v>
      </c>
      <c r="P75" s="6">
        <v>10</v>
      </c>
      <c r="Q75" s="6"/>
      <c r="R75" s="6">
        <v>10</v>
      </c>
      <c r="S75" s="6">
        <v>0</v>
      </c>
      <c r="T75" s="6"/>
      <c r="U75" s="2727" t="s">
        <v>40</v>
      </c>
      <c r="V75" s="2727" t="s">
        <v>443</v>
      </c>
      <c r="W75" s="2727"/>
    </row>
    <row r="76" spans="2:23">
      <c r="B76" s="5"/>
      <c r="C76" s="6"/>
      <c r="D76" s="6"/>
      <c r="E76" s="6"/>
      <c r="F76" s="6"/>
      <c r="G76" s="6"/>
      <c r="H76" s="6"/>
      <c r="I76" s="6"/>
      <c r="J76" s="6"/>
      <c r="K76" s="6"/>
      <c r="L76" s="6"/>
      <c r="M76" s="6"/>
      <c r="N76" s="6"/>
      <c r="O76" s="6"/>
      <c r="P76" s="6"/>
      <c r="Q76" s="6"/>
      <c r="R76" s="6"/>
      <c r="S76" s="6"/>
      <c r="T76" s="6"/>
      <c r="U76" s="2727"/>
      <c r="V76" s="2727"/>
      <c r="W76" s="2727"/>
    </row>
    <row r="77" spans="2:23" ht="13">
      <c r="B77" s="2821" t="s">
        <v>124</v>
      </c>
      <c r="C77" s="6"/>
      <c r="D77" s="6"/>
      <c r="E77" s="6"/>
      <c r="F77" s="6"/>
      <c r="G77" s="6"/>
      <c r="H77" s="6"/>
      <c r="I77" s="6"/>
      <c r="J77" s="6"/>
      <c r="K77" s="6"/>
      <c r="L77" s="6"/>
      <c r="M77" s="6"/>
      <c r="N77" s="6"/>
      <c r="O77" s="6"/>
      <c r="P77" s="6"/>
      <c r="Q77" s="6"/>
      <c r="R77" s="6"/>
      <c r="S77" s="6"/>
      <c r="T77" s="6"/>
      <c r="U77" s="2727"/>
      <c r="V77" s="2727"/>
      <c r="W77" s="2727"/>
    </row>
    <row r="78" spans="2:23">
      <c r="B78" s="5" t="s">
        <v>124</v>
      </c>
      <c r="C78" s="6" t="s">
        <v>40</v>
      </c>
      <c r="D78" s="6">
        <v>10</v>
      </c>
      <c r="E78" s="6"/>
      <c r="F78" s="6">
        <v>0</v>
      </c>
      <c r="G78" s="6">
        <v>0</v>
      </c>
      <c r="H78" s="6"/>
      <c r="I78" s="6">
        <v>0</v>
      </c>
      <c r="J78" s="6">
        <v>0</v>
      </c>
      <c r="K78" s="6"/>
      <c r="L78" s="6">
        <v>0</v>
      </c>
      <c r="M78" s="6">
        <v>0</v>
      </c>
      <c r="N78" s="6"/>
      <c r="O78" s="6" t="s">
        <v>40</v>
      </c>
      <c r="P78" s="6">
        <v>10</v>
      </c>
      <c r="Q78" s="6"/>
      <c r="R78" s="6" t="s">
        <v>40</v>
      </c>
      <c r="S78" s="6">
        <v>10</v>
      </c>
      <c r="T78" s="6"/>
      <c r="U78" s="2727">
        <v>0</v>
      </c>
      <c r="V78" s="2727">
        <v>0</v>
      </c>
      <c r="W78" s="2727"/>
    </row>
    <row r="79" spans="2:23">
      <c r="B79" s="5"/>
    </row>
    <row r="80" spans="2:23" ht="13">
      <c r="B80" s="2821" t="s">
        <v>133</v>
      </c>
      <c r="C80" s="6"/>
      <c r="D80" s="6"/>
      <c r="E80" s="6"/>
      <c r="F80" s="6"/>
      <c r="G80" s="6"/>
      <c r="H80" s="6"/>
      <c r="I80" s="6"/>
      <c r="J80" s="6"/>
      <c r="K80" s="6"/>
      <c r="L80" s="6"/>
      <c r="M80" s="6"/>
      <c r="N80" s="6"/>
      <c r="O80" s="6"/>
      <c r="P80" s="6"/>
      <c r="Q80" s="6"/>
      <c r="R80" s="6"/>
      <c r="S80" s="6"/>
      <c r="T80" s="6"/>
      <c r="U80" s="2727"/>
      <c r="V80" s="2727"/>
      <c r="W80" s="2727"/>
    </row>
    <row r="81" spans="2:23">
      <c r="B81" s="5" t="s">
        <v>133</v>
      </c>
      <c r="C81" s="6">
        <v>70</v>
      </c>
      <c r="D81" s="6">
        <v>40</v>
      </c>
      <c r="E81" s="6"/>
      <c r="F81" s="6">
        <v>10</v>
      </c>
      <c r="G81" s="6">
        <v>10</v>
      </c>
      <c r="H81" s="6"/>
      <c r="I81" s="6">
        <v>10</v>
      </c>
      <c r="J81" s="6" t="s">
        <v>40</v>
      </c>
      <c r="K81" s="6"/>
      <c r="L81" s="6" t="s">
        <v>40</v>
      </c>
      <c r="M81" s="6">
        <v>10</v>
      </c>
      <c r="N81" s="6"/>
      <c r="O81" s="6">
        <v>100</v>
      </c>
      <c r="P81" s="6">
        <v>50</v>
      </c>
      <c r="Q81" s="6"/>
      <c r="R81" s="6">
        <v>90</v>
      </c>
      <c r="S81" s="6">
        <v>50</v>
      </c>
      <c r="T81" s="6"/>
      <c r="U81" s="2727">
        <v>0.14000000000000001</v>
      </c>
      <c r="V81" s="2727">
        <v>0.104</v>
      </c>
      <c r="W81" s="2727"/>
    </row>
    <row r="82" spans="2:23">
      <c r="B82" s="5"/>
    </row>
    <row r="83" spans="2:23" ht="13">
      <c r="B83" s="2821" t="s">
        <v>131</v>
      </c>
      <c r="C83" s="6"/>
      <c r="D83" s="6"/>
      <c r="E83" s="6"/>
      <c r="F83" s="6"/>
      <c r="G83" s="6"/>
      <c r="H83" s="6"/>
      <c r="I83" s="6"/>
      <c r="J83" s="6"/>
      <c r="K83" s="6"/>
      <c r="L83" s="6"/>
      <c r="M83" s="6"/>
      <c r="N83" s="6"/>
      <c r="O83" s="6"/>
      <c r="P83" s="6"/>
      <c r="Q83" s="6"/>
      <c r="R83" s="6"/>
      <c r="S83" s="6"/>
      <c r="T83" s="6"/>
      <c r="U83" s="2727"/>
      <c r="V83" s="2727"/>
      <c r="W83" s="2727"/>
    </row>
    <row r="84" spans="2:23" ht="14.5">
      <c r="B84" s="2806" t="s">
        <v>748</v>
      </c>
      <c r="C84" s="6">
        <v>0</v>
      </c>
      <c r="D84" s="6">
        <v>70</v>
      </c>
      <c r="E84" s="6"/>
      <c r="F84" s="6">
        <v>0</v>
      </c>
      <c r="G84" s="6">
        <v>10</v>
      </c>
      <c r="H84" s="6"/>
      <c r="I84" s="6">
        <v>0</v>
      </c>
      <c r="J84" s="6" t="s">
        <v>40</v>
      </c>
      <c r="K84" s="6"/>
      <c r="L84" s="6">
        <v>0</v>
      </c>
      <c r="M84" s="6">
        <v>30</v>
      </c>
      <c r="N84" s="6"/>
      <c r="O84" s="6">
        <v>0</v>
      </c>
      <c r="P84" s="6">
        <v>120</v>
      </c>
      <c r="Q84" s="6"/>
      <c r="R84" s="6">
        <v>0</v>
      </c>
      <c r="S84" s="6">
        <v>80</v>
      </c>
      <c r="T84" s="6"/>
      <c r="U84" s="2727" t="s">
        <v>443</v>
      </c>
      <c r="V84" s="2727">
        <v>0.13100000000000001</v>
      </c>
      <c r="W84" s="2727"/>
    </row>
    <row r="85" spans="2:23" ht="14.5">
      <c r="B85" s="2806" t="s">
        <v>749</v>
      </c>
      <c r="C85" s="6">
        <v>0</v>
      </c>
      <c r="D85" s="6">
        <v>60</v>
      </c>
      <c r="E85" s="6"/>
      <c r="F85" s="6">
        <v>0</v>
      </c>
      <c r="G85" s="6">
        <v>10</v>
      </c>
      <c r="H85" s="6"/>
      <c r="I85" s="6">
        <v>0</v>
      </c>
      <c r="J85" s="6" t="s">
        <v>40</v>
      </c>
      <c r="K85" s="6"/>
      <c r="L85" s="6">
        <v>0</v>
      </c>
      <c r="M85" s="6">
        <v>10</v>
      </c>
      <c r="N85" s="6"/>
      <c r="O85" s="6">
        <v>0</v>
      </c>
      <c r="P85" s="6">
        <v>70</v>
      </c>
      <c r="Q85" s="6"/>
      <c r="R85" s="6">
        <v>0</v>
      </c>
      <c r="S85" s="6">
        <v>60</v>
      </c>
      <c r="T85" s="6"/>
      <c r="U85" s="2727" t="s">
        <v>443</v>
      </c>
      <c r="V85" s="2727">
        <v>0.109</v>
      </c>
      <c r="W85" s="2727"/>
    </row>
    <row r="86" spans="2:23">
      <c r="B86" s="5" t="s">
        <v>132</v>
      </c>
      <c r="C86" s="6">
        <v>0</v>
      </c>
      <c r="D86" s="6">
        <v>10</v>
      </c>
      <c r="E86" s="6"/>
      <c r="F86" s="6" t="s">
        <v>40</v>
      </c>
      <c r="G86" s="6">
        <v>0</v>
      </c>
      <c r="H86" s="6"/>
      <c r="I86" s="6">
        <v>0</v>
      </c>
      <c r="J86" s="6">
        <v>0</v>
      </c>
      <c r="K86" s="6"/>
      <c r="L86" s="6" t="s">
        <v>40</v>
      </c>
      <c r="M86" s="6" t="s">
        <v>40</v>
      </c>
      <c r="N86" s="6"/>
      <c r="O86" s="6" t="s">
        <v>40</v>
      </c>
      <c r="P86" s="6">
        <v>20</v>
      </c>
      <c r="Q86" s="6"/>
      <c r="R86" s="6" t="s">
        <v>40</v>
      </c>
      <c r="S86" s="6">
        <v>10</v>
      </c>
      <c r="T86" s="6"/>
      <c r="U86" s="2727" t="s">
        <v>40</v>
      </c>
      <c r="V86" s="2727">
        <v>0</v>
      </c>
      <c r="W86" s="2727"/>
    </row>
    <row r="87" spans="2:23" ht="14.5">
      <c r="B87" s="2806" t="s">
        <v>836</v>
      </c>
      <c r="C87" s="6">
        <v>0</v>
      </c>
      <c r="D87" s="6">
        <v>40</v>
      </c>
      <c r="E87" s="6"/>
      <c r="F87" s="6">
        <v>0</v>
      </c>
      <c r="G87" s="6">
        <v>10</v>
      </c>
      <c r="H87" s="6"/>
      <c r="I87" s="6">
        <v>0</v>
      </c>
      <c r="J87" s="6" t="s">
        <v>40</v>
      </c>
      <c r="K87" s="6"/>
      <c r="L87" s="6">
        <v>0</v>
      </c>
      <c r="M87" s="6">
        <v>10</v>
      </c>
      <c r="N87" s="6"/>
      <c r="O87" s="6">
        <v>0</v>
      </c>
      <c r="P87" s="6">
        <v>50</v>
      </c>
      <c r="Q87" s="6"/>
      <c r="R87" s="6">
        <v>0</v>
      </c>
      <c r="S87" s="6">
        <v>40</v>
      </c>
      <c r="T87" s="6"/>
      <c r="U87" s="2727" t="s">
        <v>443</v>
      </c>
      <c r="V87" s="2727">
        <v>0.11899999999999999</v>
      </c>
      <c r="W87" s="2727"/>
    </row>
    <row r="88" spans="2:23" ht="14.5">
      <c r="B88" s="2806" t="s">
        <v>835</v>
      </c>
      <c r="C88" s="6">
        <v>0</v>
      </c>
      <c r="D88" s="6">
        <v>20</v>
      </c>
      <c r="E88" s="6"/>
      <c r="F88" s="6">
        <v>0</v>
      </c>
      <c r="G88" s="6" t="s">
        <v>40</v>
      </c>
      <c r="H88" s="6"/>
      <c r="I88" s="6">
        <v>0</v>
      </c>
      <c r="J88" s="6" t="s">
        <v>40</v>
      </c>
      <c r="K88" s="6"/>
      <c r="L88" s="6">
        <v>0</v>
      </c>
      <c r="M88" s="6">
        <v>10</v>
      </c>
      <c r="N88" s="6"/>
      <c r="O88" s="6">
        <v>0</v>
      </c>
      <c r="P88" s="6">
        <v>30</v>
      </c>
      <c r="Q88" s="6"/>
      <c r="R88" s="6">
        <v>0</v>
      </c>
      <c r="S88" s="6">
        <v>20</v>
      </c>
      <c r="T88" s="6"/>
      <c r="U88" s="2727" t="s">
        <v>443</v>
      </c>
      <c r="V88" s="2727" t="s">
        <v>40</v>
      </c>
      <c r="W88" s="2727"/>
    </row>
    <row r="89" spans="2:23">
      <c r="B89" s="5"/>
    </row>
    <row r="90" spans="2:23" ht="13">
      <c r="B90" s="2821" t="s">
        <v>134</v>
      </c>
      <c r="C90" s="6"/>
      <c r="D90" s="6"/>
      <c r="E90" s="6"/>
      <c r="F90" s="6"/>
      <c r="G90" s="6"/>
      <c r="H90" s="6"/>
      <c r="I90" s="6"/>
      <c r="J90" s="6"/>
      <c r="K90" s="6"/>
      <c r="L90" s="6"/>
      <c r="M90" s="6"/>
      <c r="N90" s="6"/>
      <c r="O90" s="6"/>
      <c r="P90" s="6"/>
      <c r="Q90" s="6"/>
      <c r="R90" s="6"/>
      <c r="S90" s="6"/>
      <c r="T90" s="6"/>
      <c r="U90" s="2727"/>
      <c r="V90" s="2727"/>
      <c r="W90" s="2727"/>
    </row>
    <row r="91" spans="2:23">
      <c r="B91" s="5" t="s">
        <v>135</v>
      </c>
      <c r="C91" s="6">
        <v>210</v>
      </c>
      <c r="D91" s="6">
        <v>30</v>
      </c>
      <c r="E91" s="6"/>
      <c r="F91" s="6">
        <v>70</v>
      </c>
      <c r="G91" s="6" t="s">
        <v>40</v>
      </c>
      <c r="H91" s="6"/>
      <c r="I91" s="6">
        <v>0</v>
      </c>
      <c r="J91" s="6">
        <v>0</v>
      </c>
      <c r="K91" s="6"/>
      <c r="L91" s="6">
        <v>830</v>
      </c>
      <c r="M91" s="6">
        <v>150</v>
      </c>
      <c r="N91" s="6"/>
      <c r="O91" s="6">
        <v>1110</v>
      </c>
      <c r="P91" s="6">
        <v>180</v>
      </c>
      <c r="Q91" s="6"/>
      <c r="R91" s="6">
        <v>280</v>
      </c>
      <c r="S91" s="6">
        <v>30</v>
      </c>
      <c r="T91" s="6"/>
      <c r="U91" s="2727" t="s">
        <v>443</v>
      </c>
      <c r="V91" s="2727" t="s">
        <v>443</v>
      </c>
      <c r="W91" s="2727"/>
    </row>
    <row r="92" spans="2:23">
      <c r="B92" s="5" t="s">
        <v>136</v>
      </c>
      <c r="C92" s="6">
        <v>80</v>
      </c>
      <c r="D92" s="6">
        <v>60</v>
      </c>
      <c r="E92" s="6"/>
      <c r="F92" s="6">
        <v>110</v>
      </c>
      <c r="G92" s="6">
        <v>40</v>
      </c>
      <c r="H92" s="6"/>
      <c r="I92" s="6" t="s">
        <v>40</v>
      </c>
      <c r="J92" s="6">
        <v>10</v>
      </c>
      <c r="K92" s="6"/>
      <c r="L92" s="6">
        <v>0</v>
      </c>
      <c r="M92" s="6">
        <v>0</v>
      </c>
      <c r="N92" s="6"/>
      <c r="O92" s="6">
        <v>180</v>
      </c>
      <c r="P92" s="6">
        <v>100</v>
      </c>
      <c r="Q92" s="6"/>
      <c r="R92" s="6">
        <v>180</v>
      </c>
      <c r="S92" s="6">
        <v>90</v>
      </c>
      <c r="T92" s="6"/>
      <c r="U92" s="2727">
        <v>0.58199999999999996</v>
      </c>
      <c r="V92" s="2727">
        <v>0.39600000000000002</v>
      </c>
      <c r="W92" s="2727"/>
    </row>
    <row r="93" spans="2:23">
      <c r="B93" s="5" t="s">
        <v>137</v>
      </c>
      <c r="C93" s="6">
        <v>1400</v>
      </c>
      <c r="D93" s="6">
        <v>490</v>
      </c>
      <c r="E93" s="6"/>
      <c r="F93" s="6">
        <v>490</v>
      </c>
      <c r="G93" s="6">
        <v>160</v>
      </c>
      <c r="H93" s="6"/>
      <c r="I93" s="6">
        <v>110</v>
      </c>
      <c r="J93" s="6">
        <v>80</v>
      </c>
      <c r="K93" s="6"/>
      <c r="L93" s="6">
        <v>20</v>
      </c>
      <c r="M93" s="6">
        <v>20</v>
      </c>
      <c r="N93" s="6"/>
      <c r="O93" s="6">
        <v>2020</v>
      </c>
      <c r="P93" s="6">
        <v>750</v>
      </c>
      <c r="Q93" s="6"/>
      <c r="R93" s="6">
        <v>1890</v>
      </c>
      <c r="S93" s="6">
        <v>650</v>
      </c>
      <c r="T93" s="6"/>
      <c r="U93" s="2727">
        <v>0.25800000000000001</v>
      </c>
      <c r="V93" s="2727">
        <v>0.245</v>
      </c>
      <c r="W93" s="2727"/>
    </row>
    <row r="94" spans="2:23">
      <c r="B94" s="5"/>
    </row>
    <row r="95" spans="2:23" ht="13">
      <c r="B95" s="2821" t="s">
        <v>138</v>
      </c>
      <c r="C95" s="6"/>
      <c r="D95" s="6"/>
      <c r="E95" s="6"/>
      <c r="F95" s="6"/>
      <c r="G95" s="6"/>
      <c r="H95" s="6"/>
      <c r="I95" s="6"/>
      <c r="J95" s="6"/>
      <c r="K95" s="6"/>
      <c r="L95" s="6"/>
      <c r="M95" s="6"/>
      <c r="N95" s="6"/>
      <c r="O95" s="6"/>
      <c r="P95" s="6"/>
      <c r="Q95" s="6"/>
      <c r="R95" s="6"/>
      <c r="S95" s="6"/>
      <c r="T95" s="6"/>
      <c r="U95" s="2727"/>
      <c r="V95" s="2727"/>
      <c r="W95" s="2727"/>
    </row>
    <row r="96" spans="2:23">
      <c r="B96" s="5" t="s">
        <v>138</v>
      </c>
      <c r="C96" s="6">
        <v>380</v>
      </c>
      <c r="D96" s="6">
        <v>190</v>
      </c>
      <c r="E96" s="6"/>
      <c r="F96" s="6">
        <v>50</v>
      </c>
      <c r="G96" s="6">
        <v>10</v>
      </c>
      <c r="H96" s="6"/>
      <c r="I96" s="6" t="s">
        <v>40</v>
      </c>
      <c r="J96" s="6">
        <v>10</v>
      </c>
      <c r="K96" s="6"/>
      <c r="L96" s="6">
        <v>270</v>
      </c>
      <c r="M96" s="6">
        <v>60</v>
      </c>
      <c r="N96" s="6"/>
      <c r="O96" s="6">
        <v>700</v>
      </c>
      <c r="P96" s="6">
        <v>270</v>
      </c>
      <c r="Q96" s="6"/>
      <c r="R96" s="6">
        <v>430</v>
      </c>
      <c r="S96" s="6">
        <v>200</v>
      </c>
      <c r="T96" s="6"/>
      <c r="U96" s="2727">
        <v>0.126</v>
      </c>
      <c r="V96" s="2727">
        <v>5.3999999999999999E-2</v>
      </c>
      <c r="W96" s="2727"/>
    </row>
    <row r="97" spans="2:23">
      <c r="B97" s="5"/>
    </row>
    <row r="98" spans="2:23" ht="13">
      <c r="B98" s="2821" t="s">
        <v>139</v>
      </c>
      <c r="C98" s="6"/>
      <c r="D98" s="6"/>
      <c r="E98" s="6"/>
      <c r="F98" s="6"/>
      <c r="G98" s="6"/>
      <c r="H98" s="6"/>
      <c r="I98" s="6"/>
      <c r="J98" s="6"/>
      <c r="K98" s="6"/>
      <c r="L98" s="6"/>
      <c r="M98" s="6"/>
      <c r="N98" s="6"/>
      <c r="O98" s="6"/>
      <c r="P98" s="6"/>
      <c r="Q98" s="6"/>
      <c r="R98" s="6"/>
      <c r="S98" s="6"/>
      <c r="T98" s="6"/>
      <c r="U98" s="2727"/>
      <c r="V98" s="2727"/>
      <c r="W98" s="2727"/>
    </row>
    <row r="99" spans="2:23">
      <c r="B99" s="5" t="s">
        <v>140</v>
      </c>
      <c r="C99" s="6">
        <v>1440</v>
      </c>
      <c r="D99" s="6">
        <v>3410</v>
      </c>
      <c r="E99" s="6"/>
      <c r="F99" s="6">
        <v>410</v>
      </c>
      <c r="G99" s="6">
        <v>370</v>
      </c>
      <c r="H99" s="6"/>
      <c r="I99" s="6">
        <v>20</v>
      </c>
      <c r="J99" s="6">
        <v>320</v>
      </c>
      <c r="K99" s="6"/>
      <c r="L99" s="6">
        <v>3280</v>
      </c>
      <c r="M99" s="6">
        <v>1340</v>
      </c>
      <c r="N99" s="6"/>
      <c r="O99" s="6">
        <v>5140</v>
      </c>
      <c r="P99" s="6">
        <v>5430</v>
      </c>
      <c r="Q99" s="6"/>
      <c r="R99" s="6">
        <v>1840</v>
      </c>
      <c r="S99" s="6">
        <v>3780</v>
      </c>
      <c r="T99" s="6"/>
      <c r="U99" s="2727" t="s">
        <v>443</v>
      </c>
      <c r="V99" s="2727">
        <v>9.8000000000000004E-2</v>
      </c>
      <c r="W99" s="2727"/>
    </row>
    <row r="100" spans="2:23">
      <c r="B100" s="5" t="s">
        <v>141</v>
      </c>
      <c r="C100" s="6">
        <v>130</v>
      </c>
      <c r="D100" s="6">
        <v>130</v>
      </c>
      <c r="E100" s="6"/>
      <c r="F100" s="6">
        <v>10</v>
      </c>
      <c r="G100" s="6">
        <v>10</v>
      </c>
      <c r="H100" s="6"/>
      <c r="I100" s="6" t="s">
        <v>40</v>
      </c>
      <c r="J100" s="6">
        <v>20</v>
      </c>
      <c r="K100" s="6"/>
      <c r="L100" s="6">
        <v>120</v>
      </c>
      <c r="M100" s="6">
        <v>110</v>
      </c>
      <c r="N100" s="6"/>
      <c r="O100" s="6">
        <v>260</v>
      </c>
      <c r="P100" s="6">
        <v>260</v>
      </c>
      <c r="Q100" s="6"/>
      <c r="R100" s="6">
        <v>140</v>
      </c>
      <c r="S100" s="6">
        <v>140</v>
      </c>
      <c r="T100" s="6"/>
      <c r="U100" s="2727">
        <v>6.9000000000000006E-2</v>
      </c>
      <c r="V100" s="2727">
        <v>7.1999999999999995E-2</v>
      </c>
      <c r="W100" s="2727"/>
    </row>
    <row r="101" spans="2:23">
      <c r="B101" s="5"/>
    </row>
    <row r="102" spans="2:23" ht="13">
      <c r="B102" s="2821" t="s">
        <v>142</v>
      </c>
      <c r="C102" s="6"/>
      <c r="D102" s="6"/>
      <c r="E102" s="6"/>
      <c r="F102" s="6"/>
      <c r="G102" s="6"/>
      <c r="H102" s="6"/>
      <c r="I102" s="6"/>
      <c r="J102" s="6"/>
      <c r="K102" s="6"/>
      <c r="L102" s="6"/>
      <c r="M102" s="6"/>
      <c r="N102" s="6"/>
      <c r="O102" s="6"/>
      <c r="P102" s="6"/>
      <c r="Q102" s="6"/>
      <c r="R102" s="6"/>
      <c r="S102" s="6"/>
      <c r="T102" s="6"/>
      <c r="U102" s="2727"/>
      <c r="V102" s="2727"/>
      <c r="W102" s="2727"/>
    </row>
    <row r="103" spans="2:23">
      <c r="B103" s="5" t="s">
        <v>143</v>
      </c>
      <c r="C103" s="6">
        <v>260</v>
      </c>
      <c r="D103" s="6">
        <v>60</v>
      </c>
      <c r="E103" s="6"/>
      <c r="F103" s="6">
        <v>90</v>
      </c>
      <c r="G103" s="6">
        <v>20</v>
      </c>
      <c r="H103" s="6"/>
      <c r="I103" s="6">
        <v>30</v>
      </c>
      <c r="J103" s="6" t="s">
        <v>40</v>
      </c>
      <c r="K103" s="6"/>
      <c r="L103" s="6">
        <v>20</v>
      </c>
      <c r="M103" s="6">
        <v>0</v>
      </c>
      <c r="N103" s="6"/>
      <c r="O103" s="6">
        <v>400</v>
      </c>
      <c r="P103" s="6">
        <v>80</v>
      </c>
      <c r="Q103" s="6"/>
      <c r="R103" s="6">
        <v>350</v>
      </c>
      <c r="S103" s="6">
        <v>80</v>
      </c>
      <c r="T103" s="6"/>
      <c r="U103" s="2727">
        <v>0.25700000000000001</v>
      </c>
      <c r="V103" s="2727">
        <v>0.29099999999999998</v>
      </c>
      <c r="W103" s="2727"/>
    </row>
    <row r="104" spans="2:23">
      <c r="B104" s="5" t="s">
        <v>144</v>
      </c>
      <c r="C104" s="6">
        <v>10</v>
      </c>
      <c r="D104" s="6" t="s">
        <v>40</v>
      </c>
      <c r="E104" s="6"/>
      <c r="F104" s="6">
        <v>10</v>
      </c>
      <c r="G104" s="6" t="s">
        <v>40</v>
      </c>
      <c r="H104" s="6"/>
      <c r="I104" s="6">
        <v>0</v>
      </c>
      <c r="J104" s="6">
        <v>0</v>
      </c>
      <c r="K104" s="6"/>
      <c r="L104" s="6">
        <v>0</v>
      </c>
      <c r="M104" s="6">
        <v>0</v>
      </c>
      <c r="N104" s="6"/>
      <c r="O104" s="6">
        <v>10</v>
      </c>
      <c r="P104" s="6">
        <v>10</v>
      </c>
      <c r="Q104" s="6"/>
      <c r="R104" s="6">
        <v>10</v>
      </c>
      <c r="S104" s="6">
        <v>10</v>
      </c>
      <c r="T104" s="6"/>
      <c r="U104" s="2727">
        <v>0.5</v>
      </c>
      <c r="V104" s="2727" t="s">
        <v>40</v>
      </c>
      <c r="W104" s="2727"/>
    </row>
    <row r="105" spans="2:23">
      <c r="B105" s="5" t="s">
        <v>145</v>
      </c>
      <c r="C105" s="6">
        <v>20</v>
      </c>
      <c r="D105" s="6">
        <v>30</v>
      </c>
      <c r="E105" s="6"/>
      <c r="F105" s="6">
        <v>10</v>
      </c>
      <c r="G105" s="6" t="s">
        <v>40</v>
      </c>
      <c r="H105" s="6"/>
      <c r="I105" s="6">
        <v>10</v>
      </c>
      <c r="J105" s="6" t="s">
        <v>40</v>
      </c>
      <c r="K105" s="6"/>
      <c r="L105" s="6">
        <v>0</v>
      </c>
      <c r="M105" s="6">
        <v>0</v>
      </c>
      <c r="N105" s="6"/>
      <c r="O105" s="6">
        <v>40</v>
      </c>
      <c r="P105" s="6">
        <v>30</v>
      </c>
      <c r="Q105" s="6"/>
      <c r="R105" s="6">
        <v>30</v>
      </c>
      <c r="S105" s="6">
        <v>30</v>
      </c>
      <c r="T105" s="6"/>
      <c r="U105" s="2727">
        <v>0.375</v>
      </c>
      <c r="V105" s="2727" t="s">
        <v>40</v>
      </c>
      <c r="W105" s="2727"/>
    </row>
    <row r="106" spans="2:23">
      <c r="B106" s="5" t="s">
        <v>146</v>
      </c>
      <c r="C106" s="6">
        <v>10</v>
      </c>
      <c r="D106" s="6" t="s">
        <v>40</v>
      </c>
      <c r="E106" s="6"/>
      <c r="F106" s="6" t="s">
        <v>40</v>
      </c>
      <c r="G106" s="6" t="s">
        <v>40</v>
      </c>
      <c r="H106" s="6"/>
      <c r="I106" s="6" t="s">
        <v>40</v>
      </c>
      <c r="J106" s="6">
        <v>0</v>
      </c>
      <c r="K106" s="6"/>
      <c r="L106" s="6" t="s">
        <v>40</v>
      </c>
      <c r="M106" s="6">
        <v>0</v>
      </c>
      <c r="N106" s="6"/>
      <c r="O106" s="6">
        <v>10</v>
      </c>
      <c r="P106" s="6" t="s">
        <v>40</v>
      </c>
      <c r="Q106" s="6"/>
      <c r="R106" s="6">
        <v>10</v>
      </c>
      <c r="S106" s="6" t="s">
        <v>40</v>
      </c>
      <c r="T106" s="6"/>
      <c r="U106" s="2727" t="s">
        <v>40</v>
      </c>
      <c r="V106" s="2727" t="s">
        <v>40</v>
      </c>
      <c r="W106" s="2727"/>
    </row>
    <row r="107" spans="2:23">
      <c r="B107" s="5" t="s">
        <v>147</v>
      </c>
      <c r="C107" s="6">
        <v>0</v>
      </c>
      <c r="D107" s="6" t="s">
        <v>40</v>
      </c>
      <c r="E107" s="6"/>
      <c r="F107" s="6">
        <v>0</v>
      </c>
      <c r="G107" s="6" t="s">
        <v>40</v>
      </c>
      <c r="H107" s="6"/>
      <c r="I107" s="6">
        <v>0</v>
      </c>
      <c r="J107" s="6" t="s">
        <v>40</v>
      </c>
      <c r="K107" s="6"/>
      <c r="L107" s="6">
        <v>10</v>
      </c>
      <c r="M107" s="6">
        <v>0</v>
      </c>
      <c r="N107" s="6"/>
      <c r="O107" s="6">
        <v>10</v>
      </c>
      <c r="P107" s="6" t="s">
        <v>40</v>
      </c>
      <c r="Q107" s="6"/>
      <c r="R107" s="6">
        <v>0</v>
      </c>
      <c r="S107" s="6" t="s">
        <v>40</v>
      </c>
      <c r="T107" s="6"/>
      <c r="U107" s="2727" t="s">
        <v>443</v>
      </c>
      <c r="V107" s="2727" t="s">
        <v>40</v>
      </c>
      <c r="W107" s="2727"/>
    </row>
    <row r="108" spans="2:23">
      <c r="B108" s="5"/>
    </row>
    <row r="109" spans="2:23" ht="13">
      <c r="B109" s="2821" t="s">
        <v>148</v>
      </c>
      <c r="C109" s="6"/>
      <c r="D109" s="6"/>
      <c r="E109" s="6"/>
      <c r="F109" s="6"/>
      <c r="G109" s="6"/>
      <c r="H109" s="6"/>
      <c r="I109" s="6"/>
      <c r="J109" s="6"/>
      <c r="K109" s="6"/>
      <c r="L109" s="6"/>
      <c r="M109" s="6"/>
      <c r="N109" s="6"/>
      <c r="O109" s="6"/>
      <c r="P109" s="6"/>
      <c r="Q109" s="6"/>
      <c r="R109" s="6"/>
      <c r="S109" s="6"/>
      <c r="T109" s="6"/>
      <c r="U109" s="2727"/>
      <c r="V109" s="2727"/>
      <c r="W109" s="2727"/>
    </row>
    <row r="110" spans="2:23">
      <c r="B110" s="5" t="s">
        <v>149</v>
      </c>
      <c r="C110" s="6">
        <v>550</v>
      </c>
      <c r="D110" s="6">
        <v>880</v>
      </c>
      <c r="E110" s="6"/>
      <c r="F110" s="6">
        <v>180</v>
      </c>
      <c r="G110" s="6">
        <v>230</v>
      </c>
      <c r="H110" s="6"/>
      <c r="I110" s="6">
        <v>10</v>
      </c>
      <c r="J110" s="6">
        <v>90</v>
      </c>
      <c r="K110" s="6"/>
      <c r="L110" s="6">
        <v>1430</v>
      </c>
      <c r="M110" s="6">
        <v>140</v>
      </c>
      <c r="N110" s="6"/>
      <c r="O110" s="6">
        <v>2170</v>
      </c>
      <c r="P110" s="6">
        <v>1330</v>
      </c>
      <c r="Q110" s="6"/>
      <c r="R110" s="6">
        <v>730</v>
      </c>
      <c r="S110" s="6">
        <v>1110</v>
      </c>
      <c r="T110" s="6"/>
      <c r="U110" s="2727" t="s">
        <v>443</v>
      </c>
      <c r="V110" s="2727">
        <v>0.20499999999999999</v>
      </c>
      <c r="W110" s="2727"/>
    </row>
    <row r="111" spans="2:23">
      <c r="B111" s="5"/>
    </row>
    <row r="112" spans="2:23" ht="13">
      <c r="B112" s="2821" t="s">
        <v>150</v>
      </c>
      <c r="C112" s="6"/>
      <c r="D112" s="6"/>
      <c r="E112" s="6"/>
      <c r="F112" s="6"/>
      <c r="G112" s="6"/>
      <c r="H112" s="6"/>
      <c r="I112" s="6"/>
      <c r="J112" s="6"/>
      <c r="K112" s="6"/>
      <c r="L112" s="6"/>
      <c r="M112" s="6"/>
      <c r="N112" s="6"/>
      <c r="O112" s="6"/>
      <c r="P112" s="6"/>
      <c r="Q112" s="6"/>
      <c r="R112" s="6"/>
      <c r="S112" s="6"/>
      <c r="T112" s="6"/>
      <c r="U112" s="2727"/>
      <c r="V112" s="2727"/>
      <c r="W112" s="2727"/>
    </row>
    <row r="113" spans="2:23">
      <c r="B113" s="5" t="s">
        <v>151</v>
      </c>
      <c r="C113" s="6">
        <v>350</v>
      </c>
      <c r="D113" s="6">
        <v>120</v>
      </c>
      <c r="E113" s="6"/>
      <c r="F113" s="6">
        <v>120</v>
      </c>
      <c r="G113" s="6">
        <v>30</v>
      </c>
      <c r="H113" s="6"/>
      <c r="I113" s="6">
        <v>10</v>
      </c>
      <c r="J113" s="6">
        <v>10</v>
      </c>
      <c r="K113" s="6"/>
      <c r="L113" s="6">
        <v>250</v>
      </c>
      <c r="M113" s="6">
        <v>80</v>
      </c>
      <c r="N113" s="6"/>
      <c r="O113" s="6">
        <v>730</v>
      </c>
      <c r="P113" s="6">
        <v>230</v>
      </c>
      <c r="Q113" s="6"/>
      <c r="R113" s="6">
        <v>470</v>
      </c>
      <c r="S113" s="6">
        <v>150</v>
      </c>
      <c r="T113" s="6"/>
      <c r="U113" s="2727">
        <v>0.247</v>
      </c>
      <c r="V113" s="2727">
        <v>0.218</v>
      </c>
      <c r="W113" s="2727"/>
    </row>
    <row r="114" spans="2:23">
      <c r="B114" s="5" t="s">
        <v>152</v>
      </c>
      <c r="C114" s="6">
        <v>10</v>
      </c>
      <c r="D114" s="6">
        <v>10</v>
      </c>
      <c r="E114" s="6"/>
      <c r="F114" s="6" t="s">
        <v>40</v>
      </c>
      <c r="G114" s="6" t="s">
        <v>40</v>
      </c>
      <c r="H114" s="6"/>
      <c r="I114" s="6">
        <v>0</v>
      </c>
      <c r="J114" s="6">
        <v>0</v>
      </c>
      <c r="K114" s="6"/>
      <c r="L114" s="6">
        <v>10</v>
      </c>
      <c r="M114" s="6">
        <v>10</v>
      </c>
      <c r="N114" s="6"/>
      <c r="O114" s="6">
        <v>20</v>
      </c>
      <c r="P114" s="6">
        <v>10</v>
      </c>
      <c r="Q114" s="6"/>
      <c r="R114" s="6">
        <v>10</v>
      </c>
      <c r="S114" s="6">
        <v>10</v>
      </c>
      <c r="T114" s="6"/>
      <c r="U114" s="2727" t="s">
        <v>40</v>
      </c>
      <c r="V114" s="2727" t="s">
        <v>40</v>
      </c>
      <c r="W114" s="2727"/>
    </row>
    <row r="115" spans="2:23">
      <c r="B115" s="2806" t="s">
        <v>790</v>
      </c>
      <c r="C115" s="6">
        <v>780</v>
      </c>
      <c r="D115" s="6">
        <v>840</v>
      </c>
      <c r="E115" s="6"/>
      <c r="F115" s="6">
        <v>300</v>
      </c>
      <c r="G115" s="6">
        <v>160</v>
      </c>
      <c r="H115" s="6"/>
      <c r="I115" s="6">
        <v>30</v>
      </c>
      <c r="J115" s="6">
        <v>50</v>
      </c>
      <c r="K115" s="6"/>
      <c r="L115" s="6">
        <v>1080</v>
      </c>
      <c r="M115" s="6">
        <v>340</v>
      </c>
      <c r="N115" s="6"/>
      <c r="O115" s="6">
        <v>2190</v>
      </c>
      <c r="P115" s="6">
        <v>1380</v>
      </c>
      <c r="Q115" s="6"/>
      <c r="R115" s="6">
        <v>1080</v>
      </c>
      <c r="S115" s="6">
        <v>990</v>
      </c>
      <c r="T115" s="6"/>
      <c r="U115" s="2727" t="s">
        <v>443</v>
      </c>
      <c r="V115" s="2727">
        <v>0.157</v>
      </c>
      <c r="W115" s="2727"/>
    </row>
    <row r="116" spans="2:23">
      <c r="B116" s="5" t="s">
        <v>153</v>
      </c>
      <c r="C116" s="6">
        <v>30</v>
      </c>
      <c r="D116" s="6">
        <v>30</v>
      </c>
      <c r="E116" s="6"/>
      <c r="F116" s="6">
        <v>10</v>
      </c>
      <c r="G116" s="6">
        <v>10</v>
      </c>
      <c r="H116" s="6"/>
      <c r="I116" s="6" t="s">
        <v>40</v>
      </c>
      <c r="J116" s="6">
        <v>0</v>
      </c>
      <c r="K116" s="6"/>
      <c r="L116" s="6">
        <v>30</v>
      </c>
      <c r="M116" s="6">
        <v>10</v>
      </c>
      <c r="N116" s="6"/>
      <c r="O116" s="6">
        <v>60</v>
      </c>
      <c r="P116" s="6">
        <v>40</v>
      </c>
      <c r="Q116" s="6"/>
      <c r="R116" s="6">
        <v>30</v>
      </c>
      <c r="S116" s="6">
        <v>30</v>
      </c>
      <c r="T116" s="6"/>
      <c r="U116" s="2727">
        <v>0.161</v>
      </c>
      <c r="V116" s="2727">
        <v>0.16700000000000001</v>
      </c>
      <c r="W116" s="2727"/>
    </row>
    <row r="117" spans="2:23">
      <c r="B117" s="2806" t="s">
        <v>789</v>
      </c>
      <c r="C117" s="6">
        <v>3100</v>
      </c>
      <c r="D117" s="6">
        <v>2750</v>
      </c>
      <c r="E117" s="6"/>
      <c r="F117" s="6">
        <v>500</v>
      </c>
      <c r="G117" s="6">
        <v>270</v>
      </c>
      <c r="H117" s="6"/>
      <c r="I117" s="6">
        <v>50</v>
      </c>
      <c r="J117" s="6">
        <v>60</v>
      </c>
      <c r="K117" s="6"/>
      <c r="L117" s="6">
        <v>2100</v>
      </c>
      <c r="M117" s="6">
        <v>1050</v>
      </c>
      <c r="N117" s="6"/>
      <c r="O117" s="6">
        <v>5750</v>
      </c>
      <c r="P117" s="6">
        <v>4130</v>
      </c>
      <c r="Q117" s="6"/>
      <c r="R117" s="6">
        <v>3600</v>
      </c>
      <c r="S117" s="6">
        <v>3020</v>
      </c>
      <c r="T117" s="6"/>
      <c r="U117" s="2727">
        <v>0.14000000000000001</v>
      </c>
      <c r="V117" s="2727">
        <v>8.7999999999999995E-2</v>
      </c>
      <c r="W117" s="2727"/>
    </row>
    <row r="118" spans="2:23">
      <c r="B118" s="5" t="s">
        <v>154</v>
      </c>
      <c r="C118" s="6">
        <v>10</v>
      </c>
      <c r="D118" s="6">
        <v>30</v>
      </c>
      <c r="E118" s="6"/>
      <c r="F118" s="6">
        <v>10</v>
      </c>
      <c r="G118" s="6">
        <v>20</v>
      </c>
      <c r="H118" s="6"/>
      <c r="I118" s="6" t="s">
        <v>40</v>
      </c>
      <c r="J118" s="6" t="s">
        <v>40</v>
      </c>
      <c r="K118" s="6"/>
      <c r="L118" s="6">
        <v>10</v>
      </c>
      <c r="M118" s="6">
        <v>20</v>
      </c>
      <c r="N118" s="6"/>
      <c r="O118" s="6">
        <v>30</v>
      </c>
      <c r="P118" s="6">
        <v>70</v>
      </c>
      <c r="Q118" s="6"/>
      <c r="R118" s="6">
        <v>20</v>
      </c>
      <c r="S118" s="6">
        <v>40</v>
      </c>
      <c r="T118" s="6"/>
      <c r="U118" s="2727">
        <v>0.41199999999999998</v>
      </c>
      <c r="V118" s="2727">
        <v>0.36599999999999999</v>
      </c>
      <c r="W118" s="2727"/>
    </row>
    <row r="119" spans="2:23">
      <c r="B119" s="5"/>
    </row>
    <row r="120" spans="2:23" ht="13">
      <c r="B120" s="2821" t="s">
        <v>155</v>
      </c>
      <c r="C120" s="6"/>
      <c r="D120" s="6"/>
      <c r="E120" s="6"/>
      <c r="F120" s="6"/>
      <c r="G120" s="6"/>
      <c r="H120" s="6"/>
      <c r="I120" s="6"/>
      <c r="J120" s="6"/>
      <c r="K120" s="6"/>
      <c r="L120" s="6"/>
      <c r="M120" s="6"/>
      <c r="N120" s="6"/>
      <c r="O120" s="6"/>
      <c r="P120" s="6"/>
      <c r="Q120" s="6"/>
      <c r="R120" s="6"/>
      <c r="S120" s="6"/>
      <c r="T120" s="6"/>
      <c r="U120" s="2727"/>
      <c r="V120" s="2727"/>
      <c r="W120" s="2727"/>
    </row>
    <row r="121" spans="2:23">
      <c r="B121" s="5" t="s">
        <v>155</v>
      </c>
      <c r="C121" s="6">
        <v>50</v>
      </c>
      <c r="D121" s="6">
        <v>20</v>
      </c>
      <c r="E121" s="6"/>
      <c r="F121" s="6">
        <v>10</v>
      </c>
      <c r="G121" s="6">
        <v>10</v>
      </c>
      <c r="H121" s="6"/>
      <c r="I121" s="6">
        <v>0</v>
      </c>
      <c r="J121" s="6">
        <v>0</v>
      </c>
      <c r="K121" s="6"/>
      <c r="L121" s="6" t="s">
        <v>40</v>
      </c>
      <c r="M121" s="6">
        <v>10</v>
      </c>
      <c r="N121" s="6"/>
      <c r="O121" s="6">
        <v>60</v>
      </c>
      <c r="P121" s="6">
        <v>30</v>
      </c>
      <c r="Q121" s="6"/>
      <c r="R121" s="6">
        <v>60</v>
      </c>
      <c r="S121" s="6">
        <v>30</v>
      </c>
      <c r="T121" s="6"/>
      <c r="U121" s="2727">
        <v>0.21099999999999999</v>
      </c>
      <c r="V121" s="2727">
        <v>0.24099999999999999</v>
      </c>
      <c r="W121" s="2727"/>
    </row>
    <row r="122" spans="2:23">
      <c r="B122" s="5"/>
    </row>
    <row r="123" spans="2:23" ht="13">
      <c r="B123" s="2821" t="s">
        <v>156</v>
      </c>
      <c r="C123" s="6"/>
      <c r="D123" s="6"/>
      <c r="E123" s="6"/>
      <c r="F123" s="6"/>
      <c r="G123" s="6"/>
      <c r="H123" s="6"/>
      <c r="I123" s="6"/>
      <c r="J123" s="6"/>
      <c r="K123" s="6"/>
      <c r="L123" s="6"/>
      <c r="M123" s="6"/>
      <c r="N123" s="6"/>
      <c r="O123" s="6"/>
      <c r="P123" s="6"/>
      <c r="Q123" s="6"/>
      <c r="R123" s="6"/>
      <c r="S123" s="6"/>
      <c r="T123" s="6"/>
      <c r="U123" s="2727"/>
      <c r="V123" s="2727"/>
      <c r="W123" s="2727"/>
    </row>
    <row r="124" spans="2:23">
      <c r="B124" s="5" t="s">
        <v>156</v>
      </c>
      <c r="C124" s="6">
        <v>770</v>
      </c>
      <c r="D124" s="6">
        <v>130</v>
      </c>
      <c r="E124" s="6"/>
      <c r="F124" s="6">
        <v>110</v>
      </c>
      <c r="G124" s="6">
        <v>10</v>
      </c>
      <c r="H124" s="6"/>
      <c r="I124" s="6">
        <v>50</v>
      </c>
      <c r="J124" s="6">
        <v>10</v>
      </c>
      <c r="K124" s="6"/>
      <c r="L124" s="6">
        <v>120</v>
      </c>
      <c r="M124" s="6">
        <v>30</v>
      </c>
      <c r="N124" s="6"/>
      <c r="O124" s="6">
        <v>1050</v>
      </c>
      <c r="P124" s="6">
        <v>180</v>
      </c>
      <c r="Q124" s="6"/>
      <c r="R124" s="6">
        <v>880</v>
      </c>
      <c r="S124" s="6">
        <v>140</v>
      </c>
      <c r="T124" s="6"/>
      <c r="U124" s="2727">
        <v>0.123</v>
      </c>
      <c r="V124" s="2727">
        <v>7.0999999999999994E-2</v>
      </c>
      <c r="W124" s="2727"/>
    </row>
    <row r="125" spans="2:23">
      <c r="B125" s="5"/>
    </row>
    <row r="126" spans="2:23" ht="13">
      <c r="B126" s="2821" t="s">
        <v>157</v>
      </c>
      <c r="C126" s="6"/>
      <c r="D126" s="6"/>
      <c r="E126" s="6"/>
      <c r="F126" s="6"/>
      <c r="G126" s="6"/>
      <c r="H126" s="6"/>
      <c r="I126" s="6"/>
      <c r="J126" s="6"/>
      <c r="K126" s="6"/>
      <c r="L126" s="6"/>
      <c r="M126" s="6"/>
      <c r="N126" s="6"/>
      <c r="O126" s="6"/>
      <c r="P126" s="6"/>
      <c r="Q126" s="6"/>
      <c r="R126" s="6"/>
      <c r="S126" s="6"/>
      <c r="T126" s="6"/>
      <c r="U126" s="2727"/>
      <c r="V126" s="2727"/>
      <c r="W126" s="2727"/>
    </row>
    <row r="127" spans="2:23">
      <c r="B127" s="5" t="s">
        <v>157</v>
      </c>
      <c r="C127" s="6">
        <v>10</v>
      </c>
      <c r="D127" s="6">
        <v>10</v>
      </c>
      <c r="E127" s="6"/>
      <c r="F127" s="6">
        <v>0</v>
      </c>
      <c r="G127" s="6" t="s">
        <v>40</v>
      </c>
      <c r="H127" s="6"/>
      <c r="I127" s="6">
        <v>0</v>
      </c>
      <c r="J127" s="6">
        <v>0</v>
      </c>
      <c r="K127" s="6"/>
      <c r="L127" s="6">
        <v>10</v>
      </c>
      <c r="M127" s="6" t="s">
        <v>40</v>
      </c>
      <c r="N127" s="6"/>
      <c r="O127" s="6">
        <v>20</v>
      </c>
      <c r="P127" s="6">
        <v>10</v>
      </c>
      <c r="Q127" s="6"/>
      <c r="R127" s="6">
        <v>10</v>
      </c>
      <c r="S127" s="6">
        <v>10</v>
      </c>
      <c r="T127" s="6"/>
      <c r="U127" s="2727" t="s">
        <v>443</v>
      </c>
      <c r="V127" s="2727" t="s">
        <v>40</v>
      </c>
      <c r="W127" s="2727"/>
    </row>
    <row r="128" spans="2:23">
      <c r="B128" s="5"/>
    </row>
    <row r="129" spans="2:23" ht="13">
      <c r="B129" s="2821" t="s">
        <v>158</v>
      </c>
      <c r="C129" s="6"/>
      <c r="D129" s="6"/>
      <c r="E129" s="6"/>
      <c r="F129" s="6"/>
      <c r="G129" s="6"/>
      <c r="H129" s="6"/>
      <c r="I129" s="6"/>
      <c r="J129" s="6"/>
      <c r="K129" s="6"/>
      <c r="L129" s="6"/>
      <c r="M129" s="6"/>
      <c r="N129" s="6"/>
      <c r="O129" s="6"/>
      <c r="P129" s="6"/>
      <c r="Q129" s="6"/>
      <c r="R129" s="6"/>
      <c r="S129" s="6"/>
      <c r="T129" s="6"/>
      <c r="U129" s="2727"/>
      <c r="V129" s="2727"/>
      <c r="W129" s="2727"/>
    </row>
    <row r="130" spans="2:23">
      <c r="B130" s="5" t="s">
        <v>158</v>
      </c>
      <c r="C130" s="6">
        <v>150</v>
      </c>
      <c r="D130" s="6">
        <v>100</v>
      </c>
      <c r="E130" s="6"/>
      <c r="F130" s="6">
        <v>20</v>
      </c>
      <c r="G130" s="6">
        <v>20</v>
      </c>
      <c r="H130" s="6"/>
      <c r="I130" s="6">
        <v>0</v>
      </c>
      <c r="J130" s="6" t="s">
        <v>40</v>
      </c>
      <c r="K130" s="6"/>
      <c r="L130" s="6">
        <v>0</v>
      </c>
      <c r="M130" s="6">
        <v>10</v>
      </c>
      <c r="N130" s="6"/>
      <c r="O130" s="6">
        <v>170</v>
      </c>
      <c r="P130" s="6">
        <v>130</v>
      </c>
      <c r="Q130" s="6"/>
      <c r="R130" s="6">
        <v>170</v>
      </c>
      <c r="S130" s="6">
        <v>120</v>
      </c>
      <c r="T130" s="6"/>
      <c r="U130" s="2727">
        <v>0.13600000000000001</v>
      </c>
      <c r="V130" s="2727">
        <v>0.17899999999999999</v>
      </c>
      <c r="W130" s="2727"/>
    </row>
    <row r="131" spans="2:23">
      <c r="B131" s="5"/>
    </row>
    <row r="132" spans="2:23" ht="13">
      <c r="B132" s="2821" t="s">
        <v>159</v>
      </c>
      <c r="C132" s="6"/>
      <c r="D132" s="6"/>
      <c r="E132" s="6"/>
      <c r="F132" s="6"/>
      <c r="G132" s="6"/>
      <c r="H132" s="6"/>
      <c r="I132" s="6"/>
      <c r="J132" s="6"/>
      <c r="K132" s="6"/>
      <c r="L132" s="6"/>
      <c r="M132" s="6"/>
      <c r="N132" s="6"/>
      <c r="O132" s="6"/>
      <c r="P132" s="6"/>
      <c r="Q132" s="6"/>
      <c r="R132" s="6"/>
      <c r="S132" s="6"/>
      <c r="T132" s="6"/>
      <c r="U132" s="2727"/>
      <c r="V132" s="2727"/>
      <c r="W132" s="2727"/>
    </row>
    <row r="133" spans="2:23">
      <c r="B133" s="5" t="s">
        <v>159</v>
      </c>
      <c r="C133" s="6">
        <v>230</v>
      </c>
      <c r="D133" s="6">
        <v>50</v>
      </c>
      <c r="E133" s="6"/>
      <c r="F133" s="6">
        <v>70</v>
      </c>
      <c r="G133" s="6">
        <v>20</v>
      </c>
      <c r="H133" s="6"/>
      <c r="I133" s="6">
        <v>10</v>
      </c>
      <c r="J133" s="6">
        <v>10</v>
      </c>
      <c r="K133" s="6"/>
      <c r="L133" s="6" t="s">
        <v>40</v>
      </c>
      <c r="M133" s="6" t="s">
        <v>40</v>
      </c>
      <c r="N133" s="6"/>
      <c r="O133" s="6">
        <v>310</v>
      </c>
      <c r="P133" s="6">
        <v>80</v>
      </c>
      <c r="Q133" s="6"/>
      <c r="R133" s="6">
        <v>300</v>
      </c>
      <c r="S133" s="6">
        <v>70</v>
      </c>
      <c r="T133" s="6"/>
      <c r="U133" s="2727">
        <v>0.218</v>
      </c>
      <c r="V133" s="2727">
        <v>0.29699999999999999</v>
      </c>
      <c r="W133" s="2727"/>
    </row>
    <row r="134" spans="2:23">
      <c r="B134" s="5"/>
    </row>
    <row r="135" spans="2:23" ht="13">
      <c r="B135" s="2821" t="s">
        <v>161</v>
      </c>
      <c r="C135" s="6"/>
      <c r="D135" s="6"/>
      <c r="E135" s="6"/>
      <c r="F135" s="6"/>
      <c r="G135" s="6"/>
      <c r="H135" s="6"/>
      <c r="I135" s="6"/>
      <c r="J135" s="6"/>
      <c r="K135" s="6"/>
      <c r="L135" s="6"/>
      <c r="M135" s="6"/>
      <c r="N135" s="6"/>
      <c r="O135" s="6"/>
      <c r="P135" s="6"/>
      <c r="Q135" s="6"/>
      <c r="R135" s="6"/>
      <c r="S135" s="6"/>
      <c r="T135" s="6"/>
      <c r="U135" s="2727"/>
      <c r="V135" s="2727"/>
      <c r="W135" s="2727"/>
    </row>
    <row r="136" spans="2:23">
      <c r="B136" s="5" t="s">
        <v>161</v>
      </c>
      <c r="C136" s="6">
        <v>30</v>
      </c>
      <c r="D136" s="6">
        <v>10</v>
      </c>
      <c r="E136" s="6"/>
      <c r="F136" s="6">
        <v>10</v>
      </c>
      <c r="G136" s="6">
        <v>10</v>
      </c>
      <c r="H136" s="6"/>
      <c r="I136" s="6">
        <v>0</v>
      </c>
      <c r="J136" s="6" t="s">
        <v>40</v>
      </c>
      <c r="K136" s="6"/>
      <c r="L136" s="6" t="s">
        <v>40</v>
      </c>
      <c r="M136" s="6" t="s">
        <v>40</v>
      </c>
      <c r="N136" s="6"/>
      <c r="O136" s="6">
        <v>40</v>
      </c>
      <c r="P136" s="6">
        <v>20</v>
      </c>
      <c r="Q136" s="6"/>
      <c r="R136" s="6">
        <v>30</v>
      </c>
      <c r="S136" s="6">
        <v>10</v>
      </c>
      <c r="T136" s="6"/>
      <c r="U136" s="2727">
        <v>0.188</v>
      </c>
      <c r="V136" s="2727">
        <v>0.38500000000000001</v>
      </c>
      <c r="W136" s="2727"/>
    </row>
    <row r="137" spans="2:23">
      <c r="B137" s="5"/>
    </row>
    <row r="138" spans="2:23" ht="13">
      <c r="B138" s="2821" t="s">
        <v>160</v>
      </c>
      <c r="C138" s="6"/>
      <c r="D138" s="6"/>
      <c r="E138" s="6"/>
      <c r="F138" s="6"/>
      <c r="G138" s="6"/>
      <c r="H138" s="6"/>
      <c r="I138" s="6"/>
      <c r="J138" s="6"/>
      <c r="K138" s="6"/>
      <c r="L138" s="6"/>
      <c r="M138" s="6"/>
      <c r="N138" s="6"/>
      <c r="O138" s="6"/>
      <c r="P138" s="6"/>
      <c r="Q138" s="6"/>
      <c r="R138" s="6"/>
      <c r="S138" s="6"/>
      <c r="T138" s="6"/>
      <c r="U138" s="2727"/>
      <c r="V138" s="2727"/>
      <c r="W138" s="2727"/>
    </row>
    <row r="139" spans="2:23">
      <c r="B139" s="5" t="s">
        <v>160</v>
      </c>
      <c r="C139" s="6">
        <v>30</v>
      </c>
      <c r="D139" s="6">
        <v>10</v>
      </c>
      <c r="E139" s="6"/>
      <c r="F139" s="6">
        <v>10</v>
      </c>
      <c r="G139" s="6" t="s">
        <v>40</v>
      </c>
      <c r="H139" s="6"/>
      <c r="I139" s="6" t="s">
        <v>40</v>
      </c>
      <c r="J139" s="6">
        <v>0</v>
      </c>
      <c r="K139" s="6"/>
      <c r="L139" s="6" t="s">
        <v>40</v>
      </c>
      <c r="M139" s="6" t="s">
        <v>40</v>
      </c>
      <c r="N139" s="6"/>
      <c r="O139" s="6">
        <v>40</v>
      </c>
      <c r="P139" s="6">
        <v>20</v>
      </c>
      <c r="Q139" s="6"/>
      <c r="R139" s="6">
        <v>40</v>
      </c>
      <c r="S139" s="6">
        <v>10</v>
      </c>
      <c r="T139" s="6"/>
      <c r="U139" s="2727">
        <v>0.28899999999999998</v>
      </c>
      <c r="V139" s="2727" t="s">
        <v>40</v>
      </c>
      <c r="W139" s="2727"/>
    </row>
    <row r="140" spans="2:23">
      <c r="B140" s="5"/>
    </row>
    <row r="141" spans="2:23" ht="13">
      <c r="B141" s="2821" t="s">
        <v>162</v>
      </c>
      <c r="C141" s="6"/>
      <c r="D141" s="6"/>
      <c r="E141" s="6"/>
      <c r="F141" s="6"/>
      <c r="G141" s="6"/>
      <c r="H141" s="6"/>
      <c r="I141" s="6"/>
      <c r="J141" s="6"/>
      <c r="K141" s="6"/>
      <c r="L141" s="6"/>
      <c r="M141" s="6"/>
      <c r="N141" s="6"/>
      <c r="O141" s="6"/>
      <c r="P141" s="6"/>
      <c r="Q141" s="6"/>
      <c r="R141" s="6"/>
      <c r="S141" s="6"/>
      <c r="T141" s="6"/>
      <c r="U141" s="2727"/>
      <c r="V141" s="2727"/>
      <c r="W141" s="2727"/>
    </row>
    <row r="142" spans="2:23">
      <c r="B142" s="5" t="s">
        <v>163</v>
      </c>
      <c r="C142" s="6" t="s">
        <v>40</v>
      </c>
      <c r="D142" s="6">
        <v>10</v>
      </c>
      <c r="E142" s="6"/>
      <c r="F142" s="6" t="s">
        <v>40</v>
      </c>
      <c r="G142" s="6">
        <v>0</v>
      </c>
      <c r="H142" s="6"/>
      <c r="I142" s="6">
        <v>0</v>
      </c>
      <c r="J142" s="6">
        <v>0</v>
      </c>
      <c r="K142" s="6"/>
      <c r="L142" s="6">
        <v>20</v>
      </c>
      <c r="M142" s="6" t="s">
        <v>40</v>
      </c>
      <c r="N142" s="6"/>
      <c r="O142" s="6">
        <v>20</v>
      </c>
      <c r="P142" s="6">
        <v>10</v>
      </c>
      <c r="Q142" s="6"/>
      <c r="R142" s="6" t="s">
        <v>40</v>
      </c>
      <c r="S142" s="6">
        <v>10</v>
      </c>
      <c r="T142" s="6"/>
      <c r="U142" s="2727" t="s">
        <v>443</v>
      </c>
      <c r="V142" s="2727">
        <v>0</v>
      </c>
      <c r="W142" s="2727"/>
    </row>
    <row r="143" spans="2:23">
      <c r="B143" s="5"/>
    </row>
    <row r="144" spans="2:23" ht="13">
      <c r="B144" s="2821" t="s">
        <v>164</v>
      </c>
      <c r="C144" s="6"/>
      <c r="D144" s="6"/>
      <c r="E144" s="6"/>
      <c r="F144" s="6"/>
      <c r="G144" s="6"/>
      <c r="H144" s="6"/>
      <c r="I144" s="6"/>
      <c r="J144" s="6"/>
      <c r="K144" s="6"/>
      <c r="L144" s="6"/>
      <c r="M144" s="6"/>
      <c r="N144" s="6"/>
      <c r="O144" s="6"/>
      <c r="P144" s="6"/>
      <c r="Q144" s="6"/>
      <c r="R144" s="6"/>
      <c r="S144" s="6"/>
      <c r="T144" s="6"/>
      <c r="U144" s="2727"/>
      <c r="V144" s="2727"/>
      <c r="W144" s="2727"/>
    </row>
    <row r="145" spans="2:23">
      <c r="B145" s="5" t="s">
        <v>165</v>
      </c>
      <c r="C145" s="6">
        <v>340</v>
      </c>
      <c r="D145" s="6">
        <v>180</v>
      </c>
      <c r="E145" s="6"/>
      <c r="F145" s="6">
        <v>20</v>
      </c>
      <c r="G145" s="6">
        <v>10</v>
      </c>
      <c r="H145" s="6"/>
      <c r="I145" s="6" t="s">
        <v>40</v>
      </c>
      <c r="J145" s="6" t="s">
        <v>40</v>
      </c>
      <c r="K145" s="6"/>
      <c r="L145" s="6">
        <v>430</v>
      </c>
      <c r="M145" s="6">
        <v>90</v>
      </c>
      <c r="N145" s="6"/>
      <c r="O145" s="6">
        <v>790</v>
      </c>
      <c r="P145" s="6">
        <v>270</v>
      </c>
      <c r="Q145" s="6"/>
      <c r="R145" s="6">
        <v>360</v>
      </c>
      <c r="S145" s="6">
        <v>180</v>
      </c>
      <c r="T145" s="6"/>
      <c r="U145" s="2727" t="s">
        <v>443</v>
      </c>
      <c r="V145" s="2727">
        <v>2.7E-2</v>
      </c>
      <c r="W145" s="2727"/>
    </row>
    <row r="146" spans="2:23">
      <c r="B146" s="5" t="s">
        <v>166</v>
      </c>
      <c r="C146" s="6" t="s">
        <v>40</v>
      </c>
      <c r="D146" s="6">
        <v>10</v>
      </c>
      <c r="E146" s="6"/>
      <c r="F146" s="6">
        <v>0</v>
      </c>
      <c r="G146" s="6">
        <v>0</v>
      </c>
      <c r="H146" s="6"/>
      <c r="I146" s="6">
        <v>0</v>
      </c>
      <c r="J146" s="6" t="s">
        <v>40</v>
      </c>
      <c r="K146" s="6"/>
      <c r="L146" s="6">
        <v>0</v>
      </c>
      <c r="M146" s="6" t="s">
        <v>40</v>
      </c>
      <c r="N146" s="6"/>
      <c r="O146" s="6" t="s">
        <v>40</v>
      </c>
      <c r="P146" s="6">
        <v>10</v>
      </c>
      <c r="Q146" s="6"/>
      <c r="R146" s="6" t="s">
        <v>40</v>
      </c>
      <c r="S146" s="6">
        <v>10</v>
      </c>
      <c r="T146" s="6"/>
      <c r="U146" s="2727">
        <v>0</v>
      </c>
      <c r="V146" s="2727">
        <v>0</v>
      </c>
      <c r="W146" s="2727"/>
    </row>
    <row r="147" spans="2:23">
      <c r="B147" s="5" t="s">
        <v>167</v>
      </c>
      <c r="C147" s="6">
        <v>140</v>
      </c>
      <c r="D147" s="6">
        <v>80</v>
      </c>
      <c r="E147" s="6"/>
      <c r="F147" s="6">
        <v>10</v>
      </c>
      <c r="G147" s="6" t="s">
        <v>40</v>
      </c>
      <c r="H147" s="6"/>
      <c r="I147" s="6" t="s">
        <v>40</v>
      </c>
      <c r="J147" s="6" t="s">
        <v>40</v>
      </c>
      <c r="K147" s="6"/>
      <c r="L147" s="6">
        <v>0</v>
      </c>
      <c r="M147" s="6" t="s">
        <v>40</v>
      </c>
      <c r="N147" s="6"/>
      <c r="O147" s="6">
        <v>150</v>
      </c>
      <c r="P147" s="6">
        <v>90</v>
      </c>
      <c r="Q147" s="6"/>
      <c r="R147" s="6">
        <v>150</v>
      </c>
      <c r="S147" s="6">
        <v>80</v>
      </c>
      <c r="T147" s="6"/>
      <c r="U147" s="2727">
        <v>5.3999999999999999E-2</v>
      </c>
      <c r="V147" s="2727" t="s">
        <v>40</v>
      </c>
      <c r="W147" s="2727"/>
    </row>
    <row r="148" spans="2:23">
      <c r="B148" s="5" t="s">
        <v>168</v>
      </c>
      <c r="C148" s="6">
        <v>20</v>
      </c>
      <c r="D148" s="6">
        <v>10</v>
      </c>
      <c r="E148" s="6"/>
      <c r="F148" s="6" t="s">
        <v>40</v>
      </c>
      <c r="G148" s="6" t="s">
        <v>40</v>
      </c>
      <c r="H148" s="6"/>
      <c r="I148" s="6">
        <v>0</v>
      </c>
      <c r="J148" s="6">
        <v>0</v>
      </c>
      <c r="K148" s="6"/>
      <c r="L148" s="6">
        <v>20</v>
      </c>
      <c r="M148" s="6" t="s">
        <v>40</v>
      </c>
      <c r="N148" s="6"/>
      <c r="O148" s="6">
        <v>50</v>
      </c>
      <c r="P148" s="6">
        <v>10</v>
      </c>
      <c r="Q148" s="6"/>
      <c r="R148" s="6">
        <v>30</v>
      </c>
      <c r="S148" s="6">
        <v>10</v>
      </c>
      <c r="T148" s="6"/>
      <c r="U148" s="2727" t="s">
        <v>40</v>
      </c>
      <c r="V148" s="2727" t="s">
        <v>40</v>
      </c>
      <c r="W148" s="2727"/>
    </row>
    <row r="149" spans="2:23">
      <c r="B149" s="5" t="s">
        <v>169</v>
      </c>
      <c r="C149" s="6" t="s">
        <v>40</v>
      </c>
      <c r="D149" s="6">
        <v>10</v>
      </c>
      <c r="E149" s="6"/>
      <c r="F149" s="6">
        <v>0</v>
      </c>
      <c r="G149" s="6">
        <v>0</v>
      </c>
      <c r="H149" s="6"/>
      <c r="I149" s="6" t="s">
        <v>40</v>
      </c>
      <c r="J149" s="6">
        <v>0</v>
      </c>
      <c r="K149" s="6"/>
      <c r="L149" s="6">
        <v>10</v>
      </c>
      <c r="M149" s="6">
        <v>10</v>
      </c>
      <c r="N149" s="6"/>
      <c r="O149" s="6">
        <v>20</v>
      </c>
      <c r="P149" s="6">
        <v>20</v>
      </c>
      <c r="Q149" s="6"/>
      <c r="R149" s="6" t="s">
        <v>40</v>
      </c>
      <c r="S149" s="6">
        <v>10</v>
      </c>
      <c r="T149" s="6"/>
      <c r="U149" s="2727" t="s">
        <v>443</v>
      </c>
      <c r="V149" s="2727">
        <v>0</v>
      </c>
      <c r="W149" s="2727"/>
    </row>
    <row r="150" spans="2:23">
      <c r="B150" s="5" t="s">
        <v>170</v>
      </c>
      <c r="C150" s="6">
        <v>30</v>
      </c>
      <c r="D150" s="6" t="s">
        <v>40</v>
      </c>
      <c r="E150" s="6"/>
      <c r="F150" s="6" t="s">
        <v>40</v>
      </c>
      <c r="G150" s="6">
        <v>0</v>
      </c>
      <c r="H150" s="6"/>
      <c r="I150" s="6" t="s">
        <v>40</v>
      </c>
      <c r="J150" s="6">
        <v>0</v>
      </c>
      <c r="K150" s="6"/>
      <c r="L150" s="6">
        <v>30</v>
      </c>
      <c r="M150" s="6">
        <v>10</v>
      </c>
      <c r="N150" s="6"/>
      <c r="O150" s="6">
        <v>50</v>
      </c>
      <c r="P150" s="6">
        <v>10</v>
      </c>
      <c r="Q150" s="6"/>
      <c r="R150" s="6">
        <v>30</v>
      </c>
      <c r="S150" s="6" t="s">
        <v>40</v>
      </c>
      <c r="T150" s="6"/>
      <c r="U150" s="2727" t="s">
        <v>40</v>
      </c>
      <c r="V150" s="2727" t="s">
        <v>443</v>
      </c>
      <c r="W150" s="2727"/>
    </row>
    <row r="151" spans="2:23">
      <c r="B151" s="5" t="s">
        <v>171</v>
      </c>
      <c r="C151" s="6">
        <v>90</v>
      </c>
      <c r="D151" s="6">
        <v>60</v>
      </c>
      <c r="E151" s="6"/>
      <c r="F151" s="6" t="s">
        <v>40</v>
      </c>
      <c r="G151" s="6">
        <v>0</v>
      </c>
      <c r="H151" s="6"/>
      <c r="I151" s="6" t="s">
        <v>40</v>
      </c>
      <c r="J151" s="6" t="s">
        <v>40</v>
      </c>
      <c r="K151" s="6"/>
      <c r="L151" s="6" t="s">
        <v>40</v>
      </c>
      <c r="M151" s="6" t="s">
        <v>40</v>
      </c>
      <c r="N151" s="6"/>
      <c r="O151" s="6">
        <v>100</v>
      </c>
      <c r="P151" s="6">
        <v>60</v>
      </c>
      <c r="Q151" s="6"/>
      <c r="R151" s="6">
        <v>90</v>
      </c>
      <c r="S151" s="6">
        <v>60</v>
      </c>
      <c r="T151" s="6"/>
      <c r="U151" s="2727" t="s">
        <v>40</v>
      </c>
      <c r="V151" s="2727">
        <v>0</v>
      </c>
      <c r="W151" s="2727"/>
    </row>
    <row r="152" spans="2:23">
      <c r="B152" s="5" t="s">
        <v>172</v>
      </c>
      <c r="C152" s="6">
        <v>20</v>
      </c>
      <c r="D152" s="6">
        <v>10</v>
      </c>
      <c r="E152" s="6"/>
      <c r="F152" s="6">
        <v>0</v>
      </c>
      <c r="G152" s="6">
        <v>0</v>
      </c>
      <c r="H152" s="6"/>
      <c r="I152" s="6" t="s">
        <v>40</v>
      </c>
      <c r="J152" s="6">
        <v>0</v>
      </c>
      <c r="K152" s="6"/>
      <c r="L152" s="6">
        <v>20</v>
      </c>
      <c r="M152" s="6">
        <v>10</v>
      </c>
      <c r="N152" s="6"/>
      <c r="O152" s="6">
        <v>40</v>
      </c>
      <c r="P152" s="6">
        <v>20</v>
      </c>
      <c r="Q152" s="6"/>
      <c r="R152" s="6">
        <v>20</v>
      </c>
      <c r="S152" s="6">
        <v>10</v>
      </c>
      <c r="T152" s="6"/>
      <c r="U152" s="2727" t="s">
        <v>443</v>
      </c>
      <c r="V152" s="2727" t="s">
        <v>443</v>
      </c>
      <c r="W152" s="2727"/>
    </row>
    <row r="153" spans="2:23">
      <c r="B153" s="5" t="s">
        <v>173</v>
      </c>
      <c r="C153" s="6" t="s">
        <v>40</v>
      </c>
      <c r="D153" s="6" t="s">
        <v>40</v>
      </c>
      <c r="E153" s="6"/>
      <c r="F153" s="6">
        <v>0</v>
      </c>
      <c r="G153" s="6">
        <v>0</v>
      </c>
      <c r="H153" s="6"/>
      <c r="I153" s="6">
        <v>0</v>
      </c>
      <c r="J153" s="6">
        <v>0</v>
      </c>
      <c r="K153" s="6"/>
      <c r="L153" s="6">
        <v>0</v>
      </c>
      <c r="M153" s="6">
        <v>0</v>
      </c>
      <c r="N153" s="6"/>
      <c r="O153" s="6" t="s">
        <v>40</v>
      </c>
      <c r="P153" s="6" t="s">
        <v>40</v>
      </c>
      <c r="Q153" s="6"/>
      <c r="R153" s="6" t="s">
        <v>40</v>
      </c>
      <c r="S153" s="6" t="s">
        <v>40</v>
      </c>
      <c r="T153" s="6"/>
      <c r="U153" s="2727">
        <v>0</v>
      </c>
      <c r="V153" s="2727">
        <v>0</v>
      </c>
      <c r="W153" s="2727"/>
    </row>
    <row r="154" spans="2:23">
      <c r="B154" s="5" t="s">
        <v>174</v>
      </c>
      <c r="C154" s="6" t="s">
        <v>40</v>
      </c>
      <c r="D154" s="6">
        <v>20</v>
      </c>
      <c r="E154" s="6"/>
      <c r="F154" s="6">
        <v>0</v>
      </c>
      <c r="G154" s="6" t="s">
        <v>40</v>
      </c>
      <c r="H154" s="6"/>
      <c r="I154" s="6">
        <v>0</v>
      </c>
      <c r="J154" s="6">
        <v>0</v>
      </c>
      <c r="K154" s="6"/>
      <c r="L154" s="6">
        <v>10</v>
      </c>
      <c r="M154" s="6">
        <v>10</v>
      </c>
      <c r="N154" s="6"/>
      <c r="O154" s="6">
        <v>10</v>
      </c>
      <c r="P154" s="6">
        <v>30</v>
      </c>
      <c r="Q154" s="6"/>
      <c r="R154" s="6" t="s">
        <v>40</v>
      </c>
      <c r="S154" s="6">
        <v>20</v>
      </c>
      <c r="T154" s="6"/>
      <c r="U154" s="2727" t="s">
        <v>443</v>
      </c>
      <c r="V154" s="2727" t="s">
        <v>40</v>
      </c>
      <c r="W154" s="2727"/>
    </row>
    <row r="155" spans="2:23">
      <c r="B155" s="5" t="s">
        <v>175</v>
      </c>
      <c r="C155" s="6" t="s">
        <v>40</v>
      </c>
      <c r="D155" s="6" t="s">
        <v>40</v>
      </c>
      <c r="E155" s="6"/>
      <c r="F155" s="6" t="s">
        <v>40</v>
      </c>
      <c r="G155" s="6">
        <v>0</v>
      </c>
      <c r="H155" s="6"/>
      <c r="I155" s="6">
        <v>0</v>
      </c>
      <c r="J155" s="6">
        <v>0</v>
      </c>
      <c r="K155" s="6"/>
      <c r="L155" s="6" t="s">
        <v>40</v>
      </c>
      <c r="M155" s="6" t="s">
        <v>40</v>
      </c>
      <c r="N155" s="6"/>
      <c r="O155" s="6">
        <v>10</v>
      </c>
      <c r="P155" s="6">
        <v>10</v>
      </c>
      <c r="Q155" s="6"/>
      <c r="R155" s="6" t="s">
        <v>40</v>
      </c>
      <c r="S155" s="6" t="s">
        <v>40</v>
      </c>
      <c r="T155" s="6"/>
      <c r="U155" s="2727" t="s">
        <v>40</v>
      </c>
      <c r="V155" s="2727">
        <v>0</v>
      </c>
      <c r="W155" s="2727"/>
    </row>
    <row r="156" spans="2:23">
      <c r="B156" s="5" t="s">
        <v>176</v>
      </c>
      <c r="C156" s="6">
        <v>10</v>
      </c>
      <c r="D156" s="6" t="s">
        <v>40</v>
      </c>
      <c r="E156" s="6"/>
      <c r="F156" s="6" t="s">
        <v>40</v>
      </c>
      <c r="G156" s="6">
        <v>0</v>
      </c>
      <c r="H156" s="6"/>
      <c r="I156" s="6">
        <v>0</v>
      </c>
      <c r="J156" s="6">
        <v>0</v>
      </c>
      <c r="K156" s="6"/>
      <c r="L156" s="6">
        <v>90</v>
      </c>
      <c r="M156" s="6">
        <v>100</v>
      </c>
      <c r="N156" s="6"/>
      <c r="O156" s="6">
        <v>100</v>
      </c>
      <c r="P156" s="6">
        <v>100</v>
      </c>
      <c r="Q156" s="6"/>
      <c r="R156" s="6">
        <v>10</v>
      </c>
      <c r="S156" s="6" t="s">
        <v>40</v>
      </c>
      <c r="T156" s="6"/>
      <c r="U156" s="2727" t="s">
        <v>443</v>
      </c>
      <c r="V156" s="2727" t="s">
        <v>443</v>
      </c>
      <c r="W156" s="2727"/>
    </row>
    <row r="157" spans="2:23">
      <c r="B157" s="5" t="s">
        <v>177</v>
      </c>
      <c r="C157" s="6">
        <v>0</v>
      </c>
      <c r="D157" s="6">
        <v>0</v>
      </c>
      <c r="E157" s="6"/>
      <c r="F157" s="6">
        <v>0</v>
      </c>
      <c r="G157" s="6">
        <v>0</v>
      </c>
      <c r="H157" s="6"/>
      <c r="I157" s="6">
        <v>0</v>
      </c>
      <c r="J157" s="6">
        <v>0</v>
      </c>
      <c r="K157" s="6"/>
      <c r="L157" s="6">
        <v>0</v>
      </c>
      <c r="M157" s="6" t="s">
        <v>40</v>
      </c>
      <c r="N157" s="6"/>
      <c r="O157" s="6">
        <v>0</v>
      </c>
      <c r="P157" s="6" t="s">
        <v>40</v>
      </c>
      <c r="Q157" s="6"/>
      <c r="R157" s="6">
        <v>0</v>
      </c>
      <c r="S157" s="6">
        <v>0</v>
      </c>
      <c r="T157" s="6"/>
      <c r="U157" s="2727" t="s">
        <v>443</v>
      </c>
      <c r="V157" s="2727" t="s">
        <v>443</v>
      </c>
      <c r="W157" s="2727"/>
    </row>
    <row r="158" spans="2:23">
      <c r="B158" s="5" t="s">
        <v>178</v>
      </c>
      <c r="C158" s="6">
        <v>30</v>
      </c>
      <c r="D158" s="6">
        <v>20</v>
      </c>
      <c r="E158" s="6"/>
      <c r="F158" s="6" t="s">
        <v>40</v>
      </c>
      <c r="G158" s="6" t="s">
        <v>40</v>
      </c>
      <c r="H158" s="6"/>
      <c r="I158" s="6">
        <v>0</v>
      </c>
      <c r="J158" s="6">
        <v>0</v>
      </c>
      <c r="K158" s="6"/>
      <c r="L158" s="6">
        <v>0</v>
      </c>
      <c r="M158" s="6" t="s">
        <v>40</v>
      </c>
      <c r="N158" s="6"/>
      <c r="O158" s="6">
        <v>30</v>
      </c>
      <c r="P158" s="6">
        <v>20</v>
      </c>
      <c r="Q158" s="6"/>
      <c r="R158" s="6">
        <v>30</v>
      </c>
      <c r="S158" s="6">
        <v>20</v>
      </c>
      <c r="T158" s="6"/>
      <c r="U158" s="2727" t="s">
        <v>40</v>
      </c>
      <c r="V158" s="2727" t="s">
        <v>40</v>
      </c>
      <c r="W158" s="2727"/>
    </row>
    <row r="159" spans="2:23">
      <c r="B159" s="5" t="s">
        <v>179</v>
      </c>
      <c r="C159" s="6">
        <v>0</v>
      </c>
      <c r="D159" s="6" t="s">
        <v>40</v>
      </c>
      <c r="E159" s="6"/>
      <c r="F159" s="6">
        <v>0</v>
      </c>
      <c r="G159" s="6">
        <v>0</v>
      </c>
      <c r="H159" s="6"/>
      <c r="I159" s="6">
        <v>0</v>
      </c>
      <c r="J159" s="6">
        <v>0</v>
      </c>
      <c r="K159" s="6"/>
      <c r="L159" s="6" t="s">
        <v>40</v>
      </c>
      <c r="M159" s="6">
        <v>0</v>
      </c>
      <c r="N159" s="6"/>
      <c r="O159" s="6" t="s">
        <v>40</v>
      </c>
      <c r="P159" s="6" t="s">
        <v>40</v>
      </c>
      <c r="Q159" s="6"/>
      <c r="R159" s="6">
        <v>0</v>
      </c>
      <c r="S159" s="6" t="s">
        <v>40</v>
      </c>
      <c r="T159" s="6"/>
      <c r="U159" s="2727" t="s">
        <v>443</v>
      </c>
      <c r="V159" s="2727">
        <v>0</v>
      </c>
      <c r="W159" s="2727"/>
    </row>
    <row r="160" spans="2:23">
      <c r="B160" s="5" t="s">
        <v>180</v>
      </c>
      <c r="C160" s="6">
        <v>20</v>
      </c>
      <c r="D160" s="6">
        <v>80</v>
      </c>
      <c r="E160" s="6"/>
      <c r="F160" s="6" t="s">
        <v>40</v>
      </c>
      <c r="G160" s="6" t="s">
        <v>40</v>
      </c>
      <c r="H160" s="6"/>
      <c r="I160" s="6">
        <v>0</v>
      </c>
      <c r="J160" s="6">
        <v>20</v>
      </c>
      <c r="K160" s="6"/>
      <c r="L160" s="6">
        <v>260</v>
      </c>
      <c r="M160" s="6">
        <v>130</v>
      </c>
      <c r="N160" s="6"/>
      <c r="O160" s="6">
        <v>280</v>
      </c>
      <c r="P160" s="6">
        <v>240</v>
      </c>
      <c r="Q160" s="6"/>
      <c r="R160" s="6">
        <v>20</v>
      </c>
      <c r="S160" s="6">
        <v>80</v>
      </c>
      <c r="T160" s="6"/>
      <c r="U160" s="2727" t="s">
        <v>443</v>
      </c>
      <c r="V160" s="2727" t="s">
        <v>443</v>
      </c>
      <c r="W160" s="2727"/>
    </row>
    <row r="161" spans="2:23">
      <c r="B161" s="5" t="s">
        <v>181</v>
      </c>
      <c r="C161" s="6" t="s">
        <v>40</v>
      </c>
      <c r="D161" s="6">
        <v>10</v>
      </c>
      <c r="E161" s="6"/>
      <c r="F161" s="6">
        <v>0</v>
      </c>
      <c r="G161" s="6">
        <v>0</v>
      </c>
      <c r="H161" s="6"/>
      <c r="I161" s="6">
        <v>0</v>
      </c>
      <c r="J161" s="6">
        <v>0</v>
      </c>
      <c r="K161" s="6"/>
      <c r="L161" s="6" t="s">
        <v>40</v>
      </c>
      <c r="M161" s="6" t="s">
        <v>40</v>
      </c>
      <c r="N161" s="6"/>
      <c r="O161" s="6">
        <v>10</v>
      </c>
      <c r="P161" s="6">
        <v>10</v>
      </c>
      <c r="Q161" s="6"/>
      <c r="R161" s="6" t="s">
        <v>40</v>
      </c>
      <c r="S161" s="6">
        <v>10</v>
      </c>
      <c r="T161" s="6"/>
      <c r="U161" s="2727">
        <v>0</v>
      </c>
      <c r="V161" s="2727">
        <v>0</v>
      </c>
      <c r="W161" s="2727"/>
    </row>
    <row r="162" spans="2:23">
      <c r="B162" s="5" t="s">
        <v>182</v>
      </c>
      <c r="C162" s="6">
        <v>250</v>
      </c>
      <c r="D162" s="6">
        <v>20</v>
      </c>
      <c r="E162" s="6"/>
      <c r="F162" s="6">
        <v>20</v>
      </c>
      <c r="G162" s="6">
        <v>0</v>
      </c>
      <c r="H162" s="6"/>
      <c r="I162" s="6">
        <v>10</v>
      </c>
      <c r="J162" s="6">
        <v>0</v>
      </c>
      <c r="K162" s="6"/>
      <c r="L162" s="6">
        <v>120</v>
      </c>
      <c r="M162" s="6">
        <v>10</v>
      </c>
      <c r="N162" s="6"/>
      <c r="O162" s="6">
        <v>390</v>
      </c>
      <c r="P162" s="6">
        <v>30</v>
      </c>
      <c r="Q162" s="6"/>
      <c r="R162" s="6">
        <v>260</v>
      </c>
      <c r="S162" s="6">
        <v>20</v>
      </c>
      <c r="T162" s="6"/>
      <c r="U162" s="2727">
        <v>5.7000000000000002E-2</v>
      </c>
      <c r="V162" s="2727">
        <v>0</v>
      </c>
      <c r="W162" s="2727"/>
    </row>
    <row r="163" spans="2:23">
      <c r="B163" s="5" t="s">
        <v>183</v>
      </c>
      <c r="C163" s="6">
        <v>20</v>
      </c>
      <c r="D163" s="6" t="s">
        <v>40</v>
      </c>
      <c r="E163" s="6"/>
      <c r="F163" s="6" t="s">
        <v>40</v>
      </c>
      <c r="G163" s="6">
        <v>0</v>
      </c>
      <c r="H163" s="6"/>
      <c r="I163" s="6">
        <v>0</v>
      </c>
      <c r="J163" s="6">
        <v>0</v>
      </c>
      <c r="K163" s="6"/>
      <c r="L163" s="6">
        <v>10</v>
      </c>
      <c r="M163" s="6" t="s">
        <v>40</v>
      </c>
      <c r="N163" s="6"/>
      <c r="O163" s="6">
        <v>30</v>
      </c>
      <c r="P163" s="6">
        <v>10</v>
      </c>
      <c r="Q163" s="6"/>
      <c r="R163" s="6">
        <v>20</v>
      </c>
      <c r="S163" s="6" t="s">
        <v>40</v>
      </c>
      <c r="T163" s="6"/>
      <c r="U163" s="2727" t="s">
        <v>40</v>
      </c>
      <c r="V163" s="2727" t="s">
        <v>443</v>
      </c>
      <c r="W163" s="2727"/>
    </row>
    <row r="164" spans="2:23">
      <c r="B164" s="5" t="s">
        <v>184</v>
      </c>
      <c r="C164" s="6">
        <v>10</v>
      </c>
      <c r="D164" s="6">
        <v>20</v>
      </c>
      <c r="E164" s="6"/>
      <c r="F164" s="6" t="s">
        <v>40</v>
      </c>
      <c r="G164" s="6">
        <v>0</v>
      </c>
      <c r="H164" s="6"/>
      <c r="I164" s="6">
        <v>0</v>
      </c>
      <c r="J164" s="6">
        <v>0</v>
      </c>
      <c r="K164" s="6"/>
      <c r="L164" s="6">
        <v>20</v>
      </c>
      <c r="M164" s="6" t="s">
        <v>40</v>
      </c>
      <c r="N164" s="6"/>
      <c r="O164" s="6">
        <v>30</v>
      </c>
      <c r="P164" s="6">
        <v>20</v>
      </c>
      <c r="Q164" s="6"/>
      <c r="R164" s="6">
        <v>10</v>
      </c>
      <c r="S164" s="6">
        <v>20</v>
      </c>
      <c r="T164" s="6"/>
      <c r="U164" s="2727" t="s">
        <v>443</v>
      </c>
      <c r="V164" s="2727">
        <v>0</v>
      </c>
      <c r="W164" s="2727"/>
    </row>
    <row r="165" spans="2:23">
      <c r="B165" s="5"/>
    </row>
    <row r="166" spans="2:23" ht="13">
      <c r="B166" s="2821" t="s">
        <v>185</v>
      </c>
      <c r="C166" s="6"/>
      <c r="D166" s="6"/>
      <c r="E166" s="6"/>
      <c r="F166" s="6"/>
      <c r="G166" s="6"/>
      <c r="H166" s="6"/>
      <c r="I166" s="6"/>
      <c r="J166" s="6"/>
      <c r="K166" s="6"/>
      <c r="L166" s="6"/>
      <c r="M166" s="6"/>
      <c r="N166" s="6"/>
      <c r="O166" s="6"/>
      <c r="P166" s="6"/>
      <c r="Q166" s="6"/>
      <c r="R166" s="6"/>
      <c r="S166" s="6"/>
      <c r="T166" s="6"/>
      <c r="U166" s="2727"/>
      <c r="V166" s="2727"/>
      <c r="W166" s="2727"/>
    </row>
    <row r="167" spans="2:23">
      <c r="B167" s="5" t="s">
        <v>186</v>
      </c>
      <c r="C167" s="6">
        <v>270</v>
      </c>
      <c r="D167" s="6">
        <v>50</v>
      </c>
      <c r="E167" s="6"/>
      <c r="F167" s="6">
        <v>110</v>
      </c>
      <c r="G167" s="6">
        <v>20</v>
      </c>
      <c r="H167" s="6"/>
      <c r="I167" s="6">
        <v>10</v>
      </c>
      <c r="J167" s="6" t="s">
        <v>40</v>
      </c>
      <c r="K167" s="6"/>
      <c r="L167" s="6">
        <v>180</v>
      </c>
      <c r="M167" s="6">
        <v>30</v>
      </c>
      <c r="N167" s="6"/>
      <c r="O167" s="6">
        <v>560</v>
      </c>
      <c r="P167" s="6">
        <v>110</v>
      </c>
      <c r="Q167" s="6"/>
      <c r="R167" s="6">
        <v>370</v>
      </c>
      <c r="S167" s="6">
        <v>70</v>
      </c>
      <c r="T167" s="6"/>
      <c r="U167" s="2727">
        <v>0.28499999999999998</v>
      </c>
      <c r="V167" s="2727">
        <v>0.28599999999999998</v>
      </c>
      <c r="W167" s="2727"/>
    </row>
    <row r="168" spans="2:23">
      <c r="B168" s="5" t="s">
        <v>187</v>
      </c>
      <c r="C168" s="6">
        <v>170</v>
      </c>
      <c r="D168" s="6">
        <v>210</v>
      </c>
      <c r="E168" s="6"/>
      <c r="F168" s="6">
        <v>20</v>
      </c>
      <c r="G168" s="6">
        <v>10</v>
      </c>
      <c r="H168" s="6"/>
      <c r="I168" s="6" t="s">
        <v>40</v>
      </c>
      <c r="J168" s="6">
        <v>10</v>
      </c>
      <c r="K168" s="6"/>
      <c r="L168" s="6">
        <v>150</v>
      </c>
      <c r="M168" s="6">
        <v>50</v>
      </c>
      <c r="N168" s="6"/>
      <c r="O168" s="6">
        <v>340</v>
      </c>
      <c r="P168" s="6">
        <v>280</v>
      </c>
      <c r="Q168" s="6"/>
      <c r="R168" s="6">
        <v>190</v>
      </c>
      <c r="S168" s="6">
        <v>220</v>
      </c>
      <c r="T168" s="6"/>
      <c r="U168" s="2727">
        <v>0.114</v>
      </c>
      <c r="V168" s="2727">
        <v>3.2000000000000001E-2</v>
      </c>
      <c r="W168" s="2727"/>
    </row>
    <row r="169" spans="2:23">
      <c r="B169" s="5" t="s">
        <v>188</v>
      </c>
      <c r="C169" s="6">
        <v>100</v>
      </c>
      <c r="D169" s="6">
        <v>150</v>
      </c>
      <c r="E169" s="6"/>
      <c r="F169" s="6">
        <v>20</v>
      </c>
      <c r="G169" s="6">
        <v>10</v>
      </c>
      <c r="H169" s="6"/>
      <c r="I169" s="6" t="s">
        <v>40</v>
      </c>
      <c r="J169" s="6">
        <v>30</v>
      </c>
      <c r="K169" s="6"/>
      <c r="L169" s="6">
        <v>160</v>
      </c>
      <c r="M169" s="6">
        <v>40</v>
      </c>
      <c r="N169" s="6"/>
      <c r="O169" s="6">
        <v>270</v>
      </c>
      <c r="P169" s="6">
        <v>230</v>
      </c>
      <c r="Q169" s="6"/>
      <c r="R169" s="6">
        <v>110</v>
      </c>
      <c r="S169" s="6">
        <v>160</v>
      </c>
      <c r="T169" s="6"/>
      <c r="U169" s="2727" t="s">
        <v>443</v>
      </c>
      <c r="V169" s="2727">
        <v>4.3999999999999997E-2</v>
      </c>
      <c r="W169" s="2727"/>
    </row>
    <row r="170" spans="2:23">
      <c r="B170" s="5" t="s">
        <v>189</v>
      </c>
      <c r="C170" s="6">
        <v>120</v>
      </c>
      <c r="D170" s="6">
        <v>70</v>
      </c>
      <c r="E170" s="6"/>
      <c r="F170" s="6">
        <v>20</v>
      </c>
      <c r="G170" s="6">
        <v>10</v>
      </c>
      <c r="H170" s="6"/>
      <c r="I170" s="6">
        <v>10</v>
      </c>
      <c r="J170" s="6">
        <v>10</v>
      </c>
      <c r="K170" s="6"/>
      <c r="L170" s="6">
        <v>70</v>
      </c>
      <c r="M170" s="6">
        <v>20</v>
      </c>
      <c r="N170" s="6"/>
      <c r="O170" s="6">
        <v>210</v>
      </c>
      <c r="P170" s="6">
        <v>100</v>
      </c>
      <c r="Q170" s="6"/>
      <c r="R170" s="6">
        <v>140</v>
      </c>
      <c r="S170" s="6">
        <v>70</v>
      </c>
      <c r="T170" s="6"/>
      <c r="U170" s="2727">
        <v>0.14000000000000001</v>
      </c>
      <c r="V170" s="2727">
        <v>9.6000000000000002E-2</v>
      </c>
      <c r="W170" s="2727"/>
    </row>
    <row r="171" spans="2:23">
      <c r="B171" s="5" t="s">
        <v>190</v>
      </c>
      <c r="C171" s="6">
        <v>20</v>
      </c>
      <c r="D171" s="6">
        <v>10</v>
      </c>
      <c r="E171" s="6"/>
      <c r="F171" s="6">
        <v>0</v>
      </c>
      <c r="G171" s="6" t="s">
        <v>40</v>
      </c>
      <c r="H171" s="6"/>
      <c r="I171" s="6">
        <v>0</v>
      </c>
      <c r="J171" s="6" t="s">
        <v>40</v>
      </c>
      <c r="K171" s="6"/>
      <c r="L171" s="6">
        <v>10</v>
      </c>
      <c r="M171" s="6" t="s">
        <v>40</v>
      </c>
      <c r="N171" s="6"/>
      <c r="O171" s="6">
        <v>30</v>
      </c>
      <c r="P171" s="6">
        <v>10</v>
      </c>
      <c r="Q171" s="6"/>
      <c r="R171" s="6">
        <v>20</v>
      </c>
      <c r="S171" s="6">
        <v>10</v>
      </c>
      <c r="T171" s="6"/>
      <c r="U171" s="2727">
        <v>0</v>
      </c>
      <c r="V171" s="2727" t="s">
        <v>40</v>
      </c>
      <c r="W171" s="2727"/>
    </row>
    <row r="172" spans="2:23">
      <c r="B172" s="5"/>
    </row>
    <row r="173" spans="2:23" ht="13">
      <c r="B173" s="2821" t="s">
        <v>191</v>
      </c>
      <c r="C173" s="6"/>
      <c r="D173" s="6"/>
      <c r="E173" s="6"/>
      <c r="F173" s="6"/>
      <c r="G173" s="6"/>
      <c r="H173" s="6"/>
      <c r="I173" s="6"/>
      <c r="J173" s="6"/>
      <c r="K173" s="6"/>
      <c r="L173" s="6"/>
      <c r="M173" s="6"/>
      <c r="N173" s="6"/>
      <c r="O173" s="6"/>
      <c r="P173" s="6"/>
      <c r="Q173" s="6"/>
      <c r="R173" s="6"/>
      <c r="S173" s="6"/>
      <c r="T173" s="6"/>
      <c r="U173" s="2727"/>
      <c r="V173" s="2727"/>
      <c r="W173" s="2727"/>
    </row>
    <row r="174" spans="2:23">
      <c r="B174" s="5" t="s">
        <v>191</v>
      </c>
      <c r="C174" s="6">
        <v>690</v>
      </c>
      <c r="D174" s="6">
        <v>170</v>
      </c>
      <c r="E174" s="6"/>
      <c r="F174" s="6">
        <v>90</v>
      </c>
      <c r="G174" s="6">
        <v>20</v>
      </c>
      <c r="H174" s="6"/>
      <c r="I174" s="6">
        <v>30</v>
      </c>
      <c r="J174" s="6">
        <v>110</v>
      </c>
      <c r="K174" s="6"/>
      <c r="L174" s="6">
        <v>260</v>
      </c>
      <c r="M174" s="6" t="s">
        <v>40</v>
      </c>
      <c r="N174" s="6"/>
      <c r="O174" s="6">
        <v>1060</v>
      </c>
      <c r="P174" s="6">
        <v>300</v>
      </c>
      <c r="Q174" s="6"/>
      <c r="R174" s="6">
        <v>780</v>
      </c>
      <c r="S174" s="6">
        <v>190</v>
      </c>
      <c r="T174" s="6"/>
      <c r="U174" s="2727">
        <v>0.115</v>
      </c>
      <c r="V174" s="2727">
        <v>8.1000000000000003E-2</v>
      </c>
      <c r="W174" s="2727"/>
    </row>
    <row r="175" spans="2:23">
      <c r="B175" s="5"/>
    </row>
    <row r="176" spans="2:23" ht="13">
      <c r="B176" s="2821" t="s">
        <v>192</v>
      </c>
      <c r="C176" s="6"/>
      <c r="D176" s="6"/>
      <c r="E176" s="6"/>
      <c r="F176" s="6"/>
      <c r="G176" s="6"/>
      <c r="H176" s="6"/>
      <c r="I176" s="6"/>
      <c r="J176" s="6"/>
      <c r="K176" s="6"/>
      <c r="L176" s="6"/>
      <c r="M176" s="6"/>
      <c r="N176" s="6"/>
      <c r="O176" s="6"/>
      <c r="P176" s="6"/>
      <c r="Q176" s="6"/>
      <c r="R176" s="6"/>
      <c r="S176" s="6"/>
      <c r="T176" s="6"/>
      <c r="U176" s="2727"/>
      <c r="V176" s="2727"/>
      <c r="W176" s="2727"/>
    </row>
    <row r="177" spans="2:23">
      <c r="B177" s="5" t="s">
        <v>192</v>
      </c>
      <c r="C177" s="6">
        <v>50</v>
      </c>
      <c r="D177" s="6">
        <v>20</v>
      </c>
      <c r="E177" s="6"/>
      <c r="F177" s="6">
        <v>30</v>
      </c>
      <c r="G177" s="6">
        <v>10</v>
      </c>
      <c r="H177" s="6"/>
      <c r="I177" s="6">
        <v>10</v>
      </c>
      <c r="J177" s="6" t="s">
        <v>40</v>
      </c>
      <c r="K177" s="6"/>
      <c r="L177" s="6" t="s">
        <v>40</v>
      </c>
      <c r="M177" s="6">
        <v>0</v>
      </c>
      <c r="N177" s="6"/>
      <c r="O177" s="6">
        <v>90</v>
      </c>
      <c r="P177" s="6">
        <v>30</v>
      </c>
      <c r="Q177" s="6"/>
      <c r="R177" s="6">
        <v>80</v>
      </c>
      <c r="S177" s="6">
        <v>20</v>
      </c>
      <c r="T177" s="6"/>
      <c r="U177" s="2727">
        <v>0.378</v>
      </c>
      <c r="V177" s="2727">
        <v>0.30399999999999999</v>
      </c>
      <c r="W177" s="2727"/>
    </row>
    <row r="178" spans="2:23">
      <c r="B178" s="5"/>
    </row>
    <row r="179" spans="2:23" ht="13">
      <c r="B179" s="2821" t="s">
        <v>193</v>
      </c>
      <c r="C179" s="6"/>
      <c r="D179" s="6"/>
      <c r="E179" s="6"/>
      <c r="F179" s="6"/>
      <c r="G179" s="6"/>
      <c r="H179" s="6"/>
      <c r="I179" s="6"/>
      <c r="J179" s="6"/>
      <c r="K179" s="6"/>
      <c r="L179" s="6"/>
      <c r="M179" s="6"/>
      <c r="N179" s="6"/>
      <c r="O179" s="6"/>
      <c r="P179" s="6"/>
      <c r="Q179" s="6"/>
      <c r="R179" s="6"/>
      <c r="S179" s="6"/>
      <c r="T179" s="6"/>
      <c r="U179" s="2727"/>
      <c r="V179" s="2727"/>
      <c r="W179" s="2727"/>
    </row>
    <row r="180" spans="2:23">
      <c r="B180" s="5" t="s">
        <v>193</v>
      </c>
      <c r="C180" s="6">
        <v>10</v>
      </c>
      <c r="D180" s="6">
        <v>10</v>
      </c>
      <c r="E180" s="6"/>
      <c r="F180" s="6">
        <v>10</v>
      </c>
      <c r="G180" s="6" t="s">
        <v>40</v>
      </c>
      <c r="H180" s="6"/>
      <c r="I180" s="6" t="s">
        <v>40</v>
      </c>
      <c r="J180" s="6">
        <v>0</v>
      </c>
      <c r="K180" s="6"/>
      <c r="L180" s="6">
        <v>0</v>
      </c>
      <c r="M180" s="6">
        <v>0</v>
      </c>
      <c r="N180" s="6"/>
      <c r="O180" s="6">
        <v>20</v>
      </c>
      <c r="P180" s="6">
        <v>20</v>
      </c>
      <c r="Q180" s="6"/>
      <c r="R180" s="6">
        <v>20</v>
      </c>
      <c r="S180" s="6">
        <v>20</v>
      </c>
      <c r="T180" s="6"/>
      <c r="U180" s="2727">
        <v>0.35299999999999998</v>
      </c>
      <c r="V180" s="2727" t="s">
        <v>40</v>
      </c>
      <c r="W180" s="2727"/>
    </row>
    <row r="181" spans="2:23">
      <c r="B181" s="5"/>
    </row>
    <row r="182" spans="2:23" ht="13">
      <c r="B182" s="2821" t="s">
        <v>194</v>
      </c>
      <c r="C182" s="6"/>
      <c r="D182" s="6"/>
      <c r="E182" s="6"/>
      <c r="F182" s="6"/>
      <c r="G182" s="6"/>
      <c r="H182" s="6"/>
      <c r="I182" s="6"/>
      <c r="J182" s="6"/>
      <c r="K182" s="6"/>
      <c r="L182" s="6"/>
      <c r="M182" s="6"/>
      <c r="N182" s="6"/>
      <c r="O182" s="6"/>
      <c r="P182" s="6"/>
      <c r="Q182" s="6"/>
      <c r="R182" s="6"/>
      <c r="S182" s="6"/>
      <c r="T182" s="6"/>
      <c r="U182" s="2727"/>
      <c r="V182" s="2727"/>
      <c r="W182" s="2727"/>
    </row>
    <row r="183" spans="2:23">
      <c r="B183" s="5" t="s">
        <v>194</v>
      </c>
      <c r="C183" s="6">
        <v>10</v>
      </c>
      <c r="D183" s="6" t="s">
        <v>40</v>
      </c>
      <c r="E183" s="6"/>
      <c r="F183" s="6" t="s">
        <v>40</v>
      </c>
      <c r="G183" s="6">
        <v>0</v>
      </c>
      <c r="H183" s="6"/>
      <c r="I183" s="6">
        <v>0</v>
      </c>
      <c r="J183" s="6">
        <v>0</v>
      </c>
      <c r="K183" s="6"/>
      <c r="L183" s="6" t="s">
        <v>40</v>
      </c>
      <c r="M183" s="6" t="s">
        <v>40</v>
      </c>
      <c r="N183" s="6"/>
      <c r="O183" s="6">
        <v>10</v>
      </c>
      <c r="P183" s="6" t="s">
        <v>40</v>
      </c>
      <c r="Q183" s="6"/>
      <c r="R183" s="6">
        <v>10</v>
      </c>
      <c r="S183" s="6" t="s">
        <v>40</v>
      </c>
      <c r="T183" s="6"/>
      <c r="U183" s="2727" t="s">
        <v>40</v>
      </c>
      <c r="V183" s="2727">
        <v>0</v>
      </c>
      <c r="W183" s="2727"/>
    </row>
    <row r="184" spans="2:23">
      <c r="B184" s="5"/>
    </row>
    <row r="185" spans="2:23" ht="13">
      <c r="B185" s="2821" t="s">
        <v>195</v>
      </c>
      <c r="C185" s="6"/>
      <c r="D185" s="6"/>
      <c r="E185" s="6"/>
      <c r="F185" s="6"/>
      <c r="G185" s="6"/>
      <c r="H185" s="6"/>
      <c r="I185" s="6"/>
      <c r="J185" s="6"/>
      <c r="K185" s="6"/>
      <c r="L185" s="6"/>
      <c r="M185" s="6"/>
      <c r="N185" s="6"/>
      <c r="O185" s="6"/>
      <c r="P185" s="6"/>
      <c r="Q185" s="6"/>
      <c r="R185" s="6"/>
      <c r="S185" s="6"/>
      <c r="T185" s="6"/>
      <c r="U185" s="2727"/>
      <c r="V185" s="2727"/>
      <c r="W185" s="2727"/>
    </row>
    <row r="186" spans="2:23">
      <c r="B186" s="5" t="s">
        <v>196</v>
      </c>
      <c r="C186" s="6">
        <v>20</v>
      </c>
      <c r="D186" s="6">
        <v>20</v>
      </c>
      <c r="E186" s="6"/>
      <c r="F186" s="6" t="s">
        <v>40</v>
      </c>
      <c r="G186" s="6" t="s">
        <v>40</v>
      </c>
      <c r="H186" s="6"/>
      <c r="I186" s="6">
        <v>0</v>
      </c>
      <c r="J186" s="6" t="s">
        <v>40</v>
      </c>
      <c r="K186" s="6"/>
      <c r="L186" s="6">
        <v>20</v>
      </c>
      <c r="M186" s="6">
        <v>10</v>
      </c>
      <c r="N186" s="6"/>
      <c r="O186" s="6">
        <v>40</v>
      </c>
      <c r="P186" s="6">
        <v>30</v>
      </c>
      <c r="Q186" s="6"/>
      <c r="R186" s="6">
        <v>20</v>
      </c>
      <c r="S186" s="6">
        <v>20</v>
      </c>
      <c r="T186" s="6"/>
      <c r="U186" s="2727" t="s">
        <v>40</v>
      </c>
      <c r="V186" s="2727" t="s">
        <v>40</v>
      </c>
      <c r="W186" s="2727"/>
    </row>
    <row r="187" spans="2:23">
      <c r="B187" s="5"/>
    </row>
    <row r="188" spans="2:23" ht="13">
      <c r="B188" s="2821" t="s">
        <v>197</v>
      </c>
      <c r="C188" s="6"/>
      <c r="D188" s="6"/>
      <c r="E188" s="6"/>
      <c r="F188" s="6"/>
      <c r="G188" s="6"/>
      <c r="H188" s="6"/>
      <c r="I188" s="6"/>
      <c r="J188" s="6"/>
      <c r="K188" s="6"/>
      <c r="L188" s="6"/>
      <c r="M188" s="6"/>
      <c r="N188" s="6"/>
      <c r="O188" s="6"/>
      <c r="P188" s="6"/>
      <c r="Q188" s="6"/>
      <c r="R188" s="6"/>
      <c r="S188" s="6"/>
      <c r="T188" s="6"/>
      <c r="U188" s="2727"/>
      <c r="V188" s="2727"/>
      <c r="W188" s="2727"/>
    </row>
    <row r="189" spans="2:23">
      <c r="B189" s="5" t="s">
        <v>198</v>
      </c>
      <c r="C189" s="6">
        <v>150</v>
      </c>
      <c r="D189" s="6">
        <v>130</v>
      </c>
      <c r="E189" s="6"/>
      <c r="F189" s="6">
        <v>10</v>
      </c>
      <c r="G189" s="6" t="s">
        <v>40</v>
      </c>
      <c r="H189" s="6"/>
      <c r="I189" s="6" t="s">
        <v>40</v>
      </c>
      <c r="J189" s="6" t="s">
        <v>40</v>
      </c>
      <c r="K189" s="6"/>
      <c r="L189" s="6">
        <v>30</v>
      </c>
      <c r="M189" s="6">
        <v>10</v>
      </c>
      <c r="N189" s="6"/>
      <c r="O189" s="6">
        <v>200</v>
      </c>
      <c r="P189" s="6">
        <v>140</v>
      </c>
      <c r="Q189" s="6"/>
      <c r="R189" s="6">
        <v>170</v>
      </c>
      <c r="S189" s="6">
        <v>130</v>
      </c>
      <c r="T189" s="6"/>
      <c r="U189" s="2727">
        <v>7.8E-2</v>
      </c>
      <c r="V189" s="2727" t="s">
        <v>40</v>
      </c>
      <c r="W189" s="2727"/>
    </row>
    <row r="190" spans="2:23">
      <c r="B190" s="5" t="s">
        <v>199</v>
      </c>
      <c r="C190" s="6">
        <v>0</v>
      </c>
      <c r="D190" s="6">
        <v>0</v>
      </c>
      <c r="E190" s="6"/>
      <c r="F190" s="6">
        <v>0</v>
      </c>
      <c r="G190" s="6">
        <v>0</v>
      </c>
      <c r="H190" s="6"/>
      <c r="I190" s="6">
        <v>0</v>
      </c>
      <c r="J190" s="6">
        <v>0</v>
      </c>
      <c r="K190" s="6"/>
      <c r="L190" s="6">
        <v>10</v>
      </c>
      <c r="M190" s="6" t="s">
        <v>40</v>
      </c>
      <c r="N190" s="6"/>
      <c r="O190" s="6">
        <v>10</v>
      </c>
      <c r="P190" s="6" t="s">
        <v>40</v>
      </c>
      <c r="Q190" s="6"/>
      <c r="R190" s="6">
        <v>0</v>
      </c>
      <c r="S190" s="6">
        <v>0</v>
      </c>
      <c r="T190" s="6"/>
      <c r="U190" s="2727" t="s">
        <v>443</v>
      </c>
      <c r="V190" s="2727" t="s">
        <v>443</v>
      </c>
      <c r="W190" s="2727"/>
    </row>
    <row r="191" spans="2:23">
      <c r="B191" s="5"/>
    </row>
    <row r="192" spans="2:23" ht="13">
      <c r="B192" s="2821" t="s">
        <v>200</v>
      </c>
      <c r="C192" s="6"/>
      <c r="D192" s="6"/>
      <c r="E192" s="6"/>
      <c r="F192" s="6"/>
      <c r="G192" s="6"/>
      <c r="H192" s="6"/>
      <c r="I192" s="6"/>
      <c r="J192" s="6"/>
      <c r="K192" s="6"/>
      <c r="L192" s="6"/>
      <c r="M192" s="6"/>
      <c r="N192" s="6"/>
      <c r="O192" s="6"/>
      <c r="P192" s="6"/>
      <c r="Q192" s="6"/>
      <c r="R192" s="6"/>
      <c r="S192" s="6"/>
      <c r="T192" s="6"/>
      <c r="U192" s="2727"/>
      <c r="V192" s="2727"/>
      <c r="W192" s="2727"/>
    </row>
    <row r="193" spans="2:23">
      <c r="B193" s="5" t="s">
        <v>201</v>
      </c>
      <c r="C193" s="6">
        <v>10540</v>
      </c>
      <c r="D193" s="6">
        <v>2920</v>
      </c>
      <c r="E193" s="6"/>
      <c r="F193" s="6">
        <v>4310</v>
      </c>
      <c r="G193" s="6">
        <v>460</v>
      </c>
      <c r="H193" s="6"/>
      <c r="I193" s="6">
        <v>320</v>
      </c>
      <c r="J193" s="6">
        <v>180</v>
      </c>
      <c r="K193" s="6"/>
      <c r="L193" s="6">
        <v>1810</v>
      </c>
      <c r="M193" s="6">
        <v>830</v>
      </c>
      <c r="N193" s="6"/>
      <c r="O193" s="6">
        <v>16980</v>
      </c>
      <c r="P193" s="6">
        <v>4390</v>
      </c>
      <c r="Q193" s="6"/>
      <c r="R193" s="6">
        <v>14860</v>
      </c>
      <c r="S193" s="6">
        <v>3380</v>
      </c>
      <c r="T193" s="6"/>
      <c r="U193" s="2727">
        <v>0.28999999999999998</v>
      </c>
      <c r="V193" s="2727">
        <v>0.13600000000000001</v>
      </c>
      <c r="W193" s="2727"/>
    </row>
    <row r="194" spans="2:23">
      <c r="B194" s="5" t="s">
        <v>202</v>
      </c>
      <c r="C194" s="6">
        <v>150</v>
      </c>
      <c r="D194" s="6">
        <v>80</v>
      </c>
      <c r="E194" s="6"/>
      <c r="F194" s="6">
        <v>10</v>
      </c>
      <c r="G194" s="6">
        <v>10</v>
      </c>
      <c r="H194" s="6"/>
      <c r="I194" s="6" t="s">
        <v>40</v>
      </c>
      <c r="J194" s="6">
        <v>10</v>
      </c>
      <c r="K194" s="6"/>
      <c r="L194" s="6">
        <v>20</v>
      </c>
      <c r="M194" s="6">
        <v>20</v>
      </c>
      <c r="N194" s="6"/>
      <c r="O194" s="6">
        <v>190</v>
      </c>
      <c r="P194" s="6">
        <v>120</v>
      </c>
      <c r="Q194" s="6"/>
      <c r="R194" s="6">
        <v>170</v>
      </c>
      <c r="S194" s="6">
        <v>90</v>
      </c>
      <c r="T194" s="6"/>
      <c r="U194" s="2727">
        <v>7.1999999999999995E-2</v>
      </c>
      <c r="V194" s="2727">
        <v>6.7000000000000004E-2</v>
      </c>
      <c r="W194" s="2727"/>
    </row>
    <row r="195" spans="2:23">
      <c r="B195" s="5"/>
    </row>
    <row r="196" spans="2:23" ht="13">
      <c r="B196" s="2821" t="s">
        <v>7</v>
      </c>
      <c r="C196" s="6">
        <v>30580</v>
      </c>
      <c r="D196" s="6">
        <v>17580</v>
      </c>
      <c r="E196" s="6"/>
      <c r="F196" s="6">
        <v>8810</v>
      </c>
      <c r="G196" s="6">
        <v>2370</v>
      </c>
      <c r="H196" s="6"/>
      <c r="I196" s="6">
        <v>990</v>
      </c>
      <c r="J196" s="6">
        <v>1330</v>
      </c>
      <c r="K196" s="6"/>
      <c r="L196" s="6">
        <v>17820</v>
      </c>
      <c r="M196" s="6">
        <v>6550</v>
      </c>
      <c r="N196" s="6"/>
      <c r="O196" s="6">
        <v>57200</v>
      </c>
      <c r="P196" s="6">
        <v>27830</v>
      </c>
      <c r="Q196" s="6"/>
      <c r="R196" s="6">
        <v>39390</v>
      </c>
      <c r="S196" s="6">
        <v>19950</v>
      </c>
      <c r="T196" s="6"/>
      <c r="U196" s="2727">
        <v>0.224</v>
      </c>
      <c r="V196" s="2727">
        <v>0.11899999999999999</v>
      </c>
      <c r="W196" s="2727"/>
    </row>
    <row r="197" spans="2:23">
      <c r="C197" s="6"/>
      <c r="D197" s="6"/>
      <c r="E197" s="6"/>
      <c r="F197" s="6"/>
      <c r="G197" s="6"/>
      <c r="H197" s="6"/>
      <c r="I197" s="6"/>
      <c r="J197" s="6"/>
      <c r="K197" s="6"/>
      <c r="L197" s="6"/>
      <c r="M197" s="6"/>
      <c r="N197" s="6"/>
      <c r="O197" s="6"/>
      <c r="P197" s="6"/>
      <c r="Q197" s="6"/>
      <c r="R197" s="6"/>
      <c r="S197" s="6"/>
      <c r="T197" s="6"/>
      <c r="U197" s="2727"/>
      <c r="V197" s="2727"/>
      <c r="W197" s="2727"/>
    </row>
    <row r="198" spans="2:23" ht="13">
      <c r="B198" s="9"/>
      <c r="C198" s="9"/>
      <c r="D198" s="9"/>
      <c r="E198" s="9"/>
      <c r="F198" s="9"/>
      <c r="G198" s="9"/>
      <c r="H198" s="9"/>
      <c r="I198" s="9"/>
      <c r="J198" s="9"/>
      <c r="K198" s="9"/>
      <c r="L198" s="9"/>
      <c r="M198" s="9"/>
      <c r="N198" s="9"/>
      <c r="O198" s="9"/>
      <c r="P198" s="9"/>
      <c r="Q198" s="9"/>
      <c r="R198" s="9"/>
      <c r="S198" s="9"/>
      <c r="T198" s="9"/>
      <c r="U198" s="9"/>
      <c r="V198" s="2825" t="s">
        <v>17</v>
      </c>
    </row>
    <row r="199" spans="2:23" ht="12.5" customHeight="1">
      <c r="B199" s="2848" t="s">
        <v>18</v>
      </c>
      <c r="C199" s="2846"/>
      <c r="D199" s="2846"/>
      <c r="E199" s="2846"/>
      <c r="F199" s="2846"/>
      <c r="G199" s="2846"/>
      <c r="H199" s="2846"/>
      <c r="I199" s="2846"/>
    </row>
    <row r="200" spans="2:23" ht="12.5" customHeight="1">
      <c r="B200" s="2848" t="s">
        <v>462</v>
      </c>
      <c r="C200" s="2846"/>
      <c r="D200" s="2846"/>
      <c r="E200" s="2846"/>
      <c r="F200" s="2846"/>
      <c r="G200" s="2846"/>
      <c r="H200" s="2846"/>
      <c r="I200" s="2846"/>
    </row>
    <row r="201" spans="2:23" ht="12.5" customHeight="1">
      <c r="B201" s="2848" t="s">
        <v>463</v>
      </c>
      <c r="C201" s="2846"/>
      <c r="D201" s="2846"/>
      <c r="E201" s="2846"/>
      <c r="F201" s="2846"/>
      <c r="G201" s="2846"/>
      <c r="H201" s="2846"/>
      <c r="I201" s="2846"/>
    </row>
    <row r="202" spans="2:23" ht="12.5" customHeight="1">
      <c r="B202" s="2848" t="s">
        <v>464</v>
      </c>
      <c r="C202" s="2846"/>
      <c r="D202" s="2846"/>
      <c r="E202" s="2846"/>
      <c r="F202" s="2846"/>
      <c r="G202" s="2846"/>
      <c r="H202" s="2846"/>
      <c r="I202" s="2846"/>
    </row>
    <row r="203" spans="2:23" ht="12.5" customHeight="1">
      <c r="B203" s="2848" t="s">
        <v>566</v>
      </c>
      <c r="C203" s="2846"/>
      <c r="D203" s="2846"/>
      <c r="E203" s="2846"/>
      <c r="F203" s="2846"/>
      <c r="G203" s="2846"/>
      <c r="H203" s="2846"/>
      <c r="I203" s="2846"/>
    </row>
    <row r="204" spans="2:23">
      <c r="B204" s="2848" t="s">
        <v>585</v>
      </c>
      <c r="C204" s="2846"/>
      <c r="D204" s="2846"/>
      <c r="E204" s="2846"/>
      <c r="F204" s="2846"/>
      <c r="G204" s="2846"/>
      <c r="H204" s="2846"/>
      <c r="I204" s="2846"/>
    </row>
    <row r="205" spans="2:23">
      <c r="B205" s="2848" t="s">
        <v>581</v>
      </c>
      <c r="C205" s="2846"/>
      <c r="D205" s="2846"/>
      <c r="E205" s="2846"/>
      <c r="F205" s="2846"/>
      <c r="G205" s="2846"/>
      <c r="H205" s="2846"/>
      <c r="I205" s="2846"/>
    </row>
    <row r="206" spans="2:23">
      <c r="B206" s="2848" t="s">
        <v>808</v>
      </c>
      <c r="C206" s="2846"/>
      <c r="D206" s="2846"/>
      <c r="E206" s="2846"/>
      <c r="F206" s="2846"/>
      <c r="G206" s="2846"/>
      <c r="H206" s="2846"/>
      <c r="I206" s="2846"/>
    </row>
    <row r="207" spans="2:23">
      <c r="B207" s="2848" t="s">
        <v>746</v>
      </c>
      <c r="C207" s="2846"/>
      <c r="D207" s="2846"/>
      <c r="E207" s="2846"/>
      <c r="F207" s="2846"/>
      <c r="G207" s="2846"/>
      <c r="H207" s="2846"/>
      <c r="I207" s="2846"/>
    </row>
    <row r="208" spans="2:23">
      <c r="B208" s="2860" t="s">
        <v>747</v>
      </c>
      <c r="C208" s="2860"/>
      <c r="D208" s="2860"/>
      <c r="E208" s="2860"/>
      <c r="F208" s="2860"/>
      <c r="G208" s="2860"/>
      <c r="H208" s="2860"/>
      <c r="I208" s="2860"/>
    </row>
  </sheetData>
  <mergeCells count="17">
    <mergeCell ref="B204:I204"/>
    <mergeCell ref="B205:I205"/>
    <mergeCell ref="B206:I206"/>
    <mergeCell ref="B207:I207"/>
    <mergeCell ref="B208:I208"/>
    <mergeCell ref="U5:V5"/>
    <mergeCell ref="B199:I199"/>
    <mergeCell ref="B200:I200"/>
    <mergeCell ref="B201:I201"/>
    <mergeCell ref="B202:I202"/>
    <mergeCell ref="O5:P5"/>
    <mergeCell ref="R5:S5"/>
    <mergeCell ref="B203:I203"/>
    <mergeCell ref="C5:D5"/>
    <mergeCell ref="F5:G5"/>
    <mergeCell ref="I5:J5"/>
    <mergeCell ref="L5:M5"/>
  </mergeCells>
  <pageMargins left="0.7" right="0.7" top="0.75" bottom="0.75" header="0.3" footer="0.3"/>
  <pageSetup paperSize="9" scale="46" fitToHeight="0" orientation="landscape"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4"/>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70.7265625" customWidth="1"/>
    <col min="3" max="21" width="13.7265625" customWidth="1"/>
  </cols>
  <sheetData>
    <row r="1" spans="2:21">
      <c r="B1" s="2" t="str">
        <f>HYPERLINK("#'Contents'!A1", "Back to contents")</f>
        <v>Back to contents</v>
      </c>
    </row>
    <row r="2" spans="2:21" ht="22.5">
      <c r="B2" s="11" t="s">
        <v>750</v>
      </c>
    </row>
    <row r="3" spans="2:21" ht="13">
      <c r="B3" s="12" t="s">
        <v>7</v>
      </c>
    </row>
    <row r="4" spans="2:21" ht="13">
      <c r="B4" s="10"/>
      <c r="C4" s="10"/>
      <c r="D4" s="10"/>
      <c r="E4" s="10"/>
      <c r="F4" s="10"/>
      <c r="G4" s="10"/>
      <c r="H4" s="10"/>
      <c r="I4" s="10"/>
      <c r="J4" s="10"/>
      <c r="K4" s="10"/>
      <c r="L4" s="10"/>
      <c r="M4" s="10"/>
      <c r="N4" s="10"/>
      <c r="O4" s="10"/>
      <c r="P4" s="10"/>
      <c r="Q4" s="10"/>
      <c r="R4" s="10"/>
      <c r="S4" s="10"/>
      <c r="T4" s="14" t="s">
        <v>15</v>
      </c>
    </row>
    <row r="5" spans="2:21" ht="75" customHeight="1">
      <c r="B5" s="16" t="s">
        <v>50</v>
      </c>
      <c r="C5" s="22" t="s">
        <v>465</v>
      </c>
      <c r="D5" s="22" t="s">
        <v>466</v>
      </c>
      <c r="E5" s="22" t="s">
        <v>467</v>
      </c>
      <c r="F5" s="22" t="s">
        <v>468</v>
      </c>
      <c r="G5" s="22" t="s">
        <v>469</v>
      </c>
      <c r="H5" s="22" t="s">
        <v>470</v>
      </c>
      <c r="I5" s="22" t="s">
        <v>471</v>
      </c>
      <c r="J5" s="22" t="s">
        <v>472</v>
      </c>
      <c r="K5" s="22" t="s">
        <v>473</v>
      </c>
      <c r="L5" s="22" t="s">
        <v>474</v>
      </c>
      <c r="M5" s="22" t="s">
        <v>475</v>
      </c>
      <c r="N5" s="22" t="s">
        <v>476</v>
      </c>
      <c r="O5" s="22" t="s">
        <v>477</v>
      </c>
      <c r="P5" s="22" t="s">
        <v>478</v>
      </c>
      <c r="Q5" s="22" t="s">
        <v>479</v>
      </c>
      <c r="R5" s="22" t="s">
        <v>480</v>
      </c>
      <c r="S5" s="22" t="s">
        <v>592</v>
      </c>
      <c r="T5" s="22" t="s">
        <v>7</v>
      </c>
      <c r="U5" s="15"/>
    </row>
    <row r="7" spans="2:21" ht="13">
      <c r="B7" s="12" t="s">
        <v>16</v>
      </c>
    </row>
    <row r="9" spans="2:21" ht="13">
      <c r="B9" s="3" t="s">
        <v>81</v>
      </c>
      <c r="C9" s="6"/>
      <c r="D9" s="6"/>
      <c r="E9" s="6"/>
      <c r="F9" s="6"/>
      <c r="G9" s="6"/>
      <c r="H9" s="6"/>
      <c r="I9" s="6"/>
      <c r="J9" s="6"/>
      <c r="K9" s="6"/>
      <c r="L9" s="6"/>
      <c r="M9" s="6"/>
      <c r="N9" s="6"/>
      <c r="O9" s="6"/>
      <c r="P9" s="6"/>
      <c r="Q9" s="6"/>
      <c r="R9" s="6"/>
      <c r="S9" s="6"/>
      <c r="T9" s="6"/>
      <c r="U9" s="6"/>
    </row>
    <row r="10" spans="2:21">
      <c r="B10" s="5" t="s">
        <v>82</v>
      </c>
      <c r="C10" s="6">
        <v>0</v>
      </c>
      <c r="D10" s="6">
        <v>0</v>
      </c>
      <c r="E10" s="6" t="s">
        <v>40</v>
      </c>
      <c r="F10" s="6">
        <v>0</v>
      </c>
      <c r="G10" s="6">
        <v>0</v>
      </c>
      <c r="H10" s="6">
        <v>0</v>
      </c>
      <c r="I10" s="6">
        <v>0</v>
      </c>
      <c r="J10" s="6">
        <v>0</v>
      </c>
      <c r="K10" s="6">
        <v>0</v>
      </c>
      <c r="L10" s="6">
        <v>0</v>
      </c>
      <c r="M10" s="6">
        <v>0</v>
      </c>
      <c r="N10" s="6">
        <v>0</v>
      </c>
      <c r="O10" s="6">
        <v>0</v>
      </c>
      <c r="P10" s="6">
        <v>0</v>
      </c>
      <c r="Q10" s="6">
        <v>0</v>
      </c>
      <c r="R10" s="6">
        <v>0</v>
      </c>
      <c r="S10" s="6">
        <v>0</v>
      </c>
      <c r="T10" s="6" t="s">
        <v>40</v>
      </c>
      <c r="U10" s="6"/>
    </row>
    <row r="11" spans="2:21">
      <c r="B11" s="5" t="s">
        <v>83</v>
      </c>
      <c r="C11" s="6">
        <v>100</v>
      </c>
      <c r="D11" s="6">
        <v>10</v>
      </c>
      <c r="E11" s="6">
        <v>100</v>
      </c>
      <c r="F11" s="6">
        <v>40</v>
      </c>
      <c r="G11" s="6">
        <v>20</v>
      </c>
      <c r="H11" s="6">
        <v>0</v>
      </c>
      <c r="I11" s="6">
        <v>0</v>
      </c>
      <c r="J11" s="6">
        <v>0</v>
      </c>
      <c r="K11" s="6">
        <v>0</v>
      </c>
      <c r="L11" s="6">
        <v>0</v>
      </c>
      <c r="M11" s="6">
        <v>0</v>
      </c>
      <c r="N11" s="6">
        <v>0</v>
      </c>
      <c r="O11" s="6">
        <v>0</v>
      </c>
      <c r="P11" s="6" t="s">
        <v>40</v>
      </c>
      <c r="Q11" s="6">
        <v>0</v>
      </c>
      <c r="R11" s="6">
        <v>0</v>
      </c>
      <c r="S11" s="6">
        <v>0</v>
      </c>
      <c r="T11" s="6">
        <v>270</v>
      </c>
      <c r="U11" s="6"/>
    </row>
    <row r="12" spans="2:21">
      <c r="B12" s="5" t="s">
        <v>84</v>
      </c>
      <c r="C12" s="6" t="s">
        <v>40</v>
      </c>
      <c r="D12" s="6">
        <v>0</v>
      </c>
      <c r="E12" s="6" t="s">
        <v>40</v>
      </c>
      <c r="F12" s="6">
        <v>0</v>
      </c>
      <c r="G12" s="6">
        <v>0</v>
      </c>
      <c r="H12" s="6">
        <v>0</v>
      </c>
      <c r="I12" s="6">
        <v>0</v>
      </c>
      <c r="J12" s="6">
        <v>0</v>
      </c>
      <c r="K12" s="6">
        <v>0</v>
      </c>
      <c r="L12" s="6">
        <v>0</v>
      </c>
      <c r="M12" s="6">
        <v>0</v>
      </c>
      <c r="N12" s="6">
        <v>0</v>
      </c>
      <c r="O12" s="6">
        <v>0</v>
      </c>
      <c r="P12" s="6">
        <v>0</v>
      </c>
      <c r="Q12" s="6">
        <v>0</v>
      </c>
      <c r="R12" s="6">
        <v>0</v>
      </c>
      <c r="S12" s="6">
        <v>0</v>
      </c>
      <c r="T12" s="6" t="s">
        <v>40</v>
      </c>
      <c r="U12" s="6"/>
    </row>
    <row r="13" spans="2:21">
      <c r="B13" s="5" t="s">
        <v>85</v>
      </c>
      <c r="C13" s="6">
        <v>30</v>
      </c>
      <c r="D13" s="6" t="s">
        <v>40</v>
      </c>
      <c r="E13" s="6">
        <v>60</v>
      </c>
      <c r="F13" s="6">
        <v>20</v>
      </c>
      <c r="G13" s="6" t="s">
        <v>40</v>
      </c>
      <c r="H13" s="6">
        <v>0</v>
      </c>
      <c r="I13" s="6">
        <v>0</v>
      </c>
      <c r="J13" s="6">
        <v>0</v>
      </c>
      <c r="K13" s="6">
        <v>0</v>
      </c>
      <c r="L13" s="6">
        <v>0</v>
      </c>
      <c r="M13" s="6">
        <v>0</v>
      </c>
      <c r="N13" s="6">
        <v>0</v>
      </c>
      <c r="O13" s="6">
        <v>0</v>
      </c>
      <c r="P13" s="6">
        <v>0</v>
      </c>
      <c r="Q13" s="6">
        <v>0</v>
      </c>
      <c r="R13" s="6">
        <v>0</v>
      </c>
      <c r="S13" s="6">
        <v>0</v>
      </c>
      <c r="T13" s="6">
        <v>110</v>
      </c>
      <c r="U13" s="6"/>
    </row>
    <row r="14" spans="2:21">
      <c r="B14" s="5" t="s">
        <v>86</v>
      </c>
      <c r="C14" s="6" t="s">
        <v>40</v>
      </c>
      <c r="D14" s="6">
        <v>0</v>
      </c>
      <c r="E14" s="6">
        <v>10</v>
      </c>
      <c r="F14" s="6">
        <v>10</v>
      </c>
      <c r="G14" s="6" t="s">
        <v>40</v>
      </c>
      <c r="H14" s="6">
        <v>0</v>
      </c>
      <c r="I14" s="6">
        <v>0</v>
      </c>
      <c r="J14" s="6">
        <v>0</v>
      </c>
      <c r="K14" s="6" t="s">
        <v>40</v>
      </c>
      <c r="L14" s="6">
        <v>0</v>
      </c>
      <c r="M14" s="6">
        <v>0</v>
      </c>
      <c r="N14" s="6" t="s">
        <v>40</v>
      </c>
      <c r="O14" s="6">
        <v>0</v>
      </c>
      <c r="P14" s="6">
        <v>0</v>
      </c>
      <c r="Q14" s="6">
        <v>0</v>
      </c>
      <c r="R14" s="6">
        <v>0</v>
      </c>
      <c r="S14" s="6">
        <v>0</v>
      </c>
      <c r="T14" s="6">
        <v>30</v>
      </c>
      <c r="U14" s="6"/>
    </row>
    <row r="15" spans="2:21">
      <c r="B15" s="5"/>
    </row>
    <row r="16" spans="2:21" ht="13">
      <c r="B16" s="3" t="s">
        <v>87</v>
      </c>
      <c r="C16" s="6"/>
      <c r="D16" s="6"/>
      <c r="E16" s="6"/>
      <c r="F16" s="6"/>
      <c r="G16" s="6"/>
      <c r="H16" s="6"/>
      <c r="I16" s="6"/>
      <c r="J16" s="6"/>
      <c r="K16" s="6"/>
      <c r="L16" s="6"/>
      <c r="M16" s="6"/>
      <c r="N16" s="6"/>
      <c r="O16" s="6"/>
      <c r="P16" s="6"/>
      <c r="Q16" s="6"/>
      <c r="R16" s="6"/>
      <c r="S16" s="6"/>
      <c r="T16" s="6"/>
      <c r="U16" s="6"/>
    </row>
    <row r="17" spans="2:21">
      <c r="B17" s="5" t="s">
        <v>88</v>
      </c>
      <c r="C17" s="6">
        <v>40</v>
      </c>
      <c r="D17" s="6" t="s">
        <v>40</v>
      </c>
      <c r="E17" s="6">
        <v>120</v>
      </c>
      <c r="F17" s="6">
        <v>30</v>
      </c>
      <c r="G17" s="6">
        <v>10</v>
      </c>
      <c r="H17" s="6" t="s">
        <v>40</v>
      </c>
      <c r="I17" s="6">
        <v>0</v>
      </c>
      <c r="J17" s="6">
        <v>10</v>
      </c>
      <c r="K17" s="6">
        <v>0</v>
      </c>
      <c r="L17" s="6">
        <v>0</v>
      </c>
      <c r="M17" s="6">
        <v>0</v>
      </c>
      <c r="N17" s="6">
        <v>0</v>
      </c>
      <c r="O17" s="6">
        <v>0</v>
      </c>
      <c r="P17" s="6">
        <v>0</v>
      </c>
      <c r="Q17" s="6">
        <v>0</v>
      </c>
      <c r="R17" s="6" t="s">
        <v>40</v>
      </c>
      <c r="S17" s="6">
        <v>0</v>
      </c>
      <c r="T17" s="6">
        <v>200</v>
      </c>
      <c r="U17" s="6"/>
    </row>
    <row r="18" spans="2:21">
      <c r="B18" s="5" t="s">
        <v>89</v>
      </c>
      <c r="C18" s="6">
        <v>10</v>
      </c>
      <c r="D18" s="6" t="s">
        <v>40</v>
      </c>
      <c r="E18" s="6">
        <v>30</v>
      </c>
      <c r="F18" s="6" t="s">
        <v>40</v>
      </c>
      <c r="G18" s="6">
        <v>10</v>
      </c>
      <c r="H18" s="6">
        <v>0</v>
      </c>
      <c r="I18" s="6">
        <v>0</v>
      </c>
      <c r="J18" s="6">
        <v>0</v>
      </c>
      <c r="K18" s="6">
        <v>0</v>
      </c>
      <c r="L18" s="6">
        <v>0</v>
      </c>
      <c r="M18" s="6">
        <v>0</v>
      </c>
      <c r="N18" s="6">
        <v>0</v>
      </c>
      <c r="O18" s="6">
        <v>0</v>
      </c>
      <c r="P18" s="6">
        <v>0</v>
      </c>
      <c r="Q18" s="6">
        <v>0</v>
      </c>
      <c r="R18" s="6" t="s">
        <v>40</v>
      </c>
      <c r="S18" s="6">
        <v>0</v>
      </c>
      <c r="T18" s="6">
        <v>50</v>
      </c>
      <c r="U18" s="6"/>
    </row>
    <row r="19" spans="2:21">
      <c r="B19" s="5" t="s">
        <v>90</v>
      </c>
      <c r="C19" s="6">
        <v>20</v>
      </c>
      <c r="D19" s="6" t="s">
        <v>40</v>
      </c>
      <c r="E19" s="6">
        <v>20</v>
      </c>
      <c r="F19" s="6" t="s">
        <v>40</v>
      </c>
      <c r="G19" s="6">
        <v>0</v>
      </c>
      <c r="H19" s="6">
        <v>0</v>
      </c>
      <c r="I19" s="6">
        <v>0</v>
      </c>
      <c r="J19" s="6">
        <v>0</v>
      </c>
      <c r="K19" s="6">
        <v>0</v>
      </c>
      <c r="L19" s="6">
        <v>0</v>
      </c>
      <c r="M19" s="6">
        <v>0</v>
      </c>
      <c r="N19" s="6">
        <v>0</v>
      </c>
      <c r="O19" s="6">
        <v>0</v>
      </c>
      <c r="P19" s="6">
        <v>0</v>
      </c>
      <c r="Q19" s="6">
        <v>0</v>
      </c>
      <c r="R19" s="6">
        <v>0</v>
      </c>
      <c r="S19" s="6">
        <v>0</v>
      </c>
      <c r="T19" s="6">
        <v>40</v>
      </c>
      <c r="U19" s="6"/>
    </row>
    <row r="20" spans="2:21">
      <c r="B20" s="5" t="s">
        <v>91</v>
      </c>
      <c r="C20" s="6">
        <v>30</v>
      </c>
      <c r="D20" s="6">
        <v>0</v>
      </c>
      <c r="E20" s="6">
        <v>40</v>
      </c>
      <c r="F20" s="6" t="s">
        <v>40</v>
      </c>
      <c r="G20" s="6">
        <v>0</v>
      </c>
      <c r="H20" s="6">
        <v>10</v>
      </c>
      <c r="I20" s="6">
        <v>0</v>
      </c>
      <c r="J20" s="6">
        <v>0</v>
      </c>
      <c r="K20" s="6">
        <v>0</v>
      </c>
      <c r="L20" s="6">
        <v>0</v>
      </c>
      <c r="M20" s="6">
        <v>0</v>
      </c>
      <c r="N20" s="6">
        <v>0</v>
      </c>
      <c r="O20" s="6">
        <v>0</v>
      </c>
      <c r="P20" s="6" t="s">
        <v>40</v>
      </c>
      <c r="Q20" s="6">
        <v>0</v>
      </c>
      <c r="R20" s="6">
        <v>0</v>
      </c>
      <c r="S20" s="6">
        <v>0</v>
      </c>
      <c r="T20" s="6">
        <v>70</v>
      </c>
      <c r="U20" s="6"/>
    </row>
    <row r="21" spans="2:21">
      <c r="B21" s="5" t="s">
        <v>92</v>
      </c>
      <c r="C21" s="6">
        <v>20</v>
      </c>
      <c r="D21" s="6" t="s">
        <v>40</v>
      </c>
      <c r="E21" s="6">
        <v>40</v>
      </c>
      <c r="F21" s="6">
        <v>20</v>
      </c>
      <c r="G21" s="6" t="s">
        <v>40</v>
      </c>
      <c r="H21" s="6">
        <v>0</v>
      </c>
      <c r="I21" s="6">
        <v>0</v>
      </c>
      <c r="J21" s="6">
        <v>0</v>
      </c>
      <c r="K21" s="6">
        <v>10</v>
      </c>
      <c r="L21" s="6">
        <v>0</v>
      </c>
      <c r="M21" s="6">
        <v>0</v>
      </c>
      <c r="N21" s="6" t="s">
        <v>40</v>
      </c>
      <c r="O21" s="6">
        <v>0</v>
      </c>
      <c r="P21" s="6">
        <v>0</v>
      </c>
      <c r="Q21" s="6">
        <v>0</v>
      </c>
      <c r="R21" s="6">
        <v>0</v>
      </c>
      <c r="S21" s="6">
        <v>0</v>
      </c>
      <c r="T21" s="6">
        <v>90</v>
      </c>
      <c r="U21" s="6"/>
    </row>
    <row r="22" spans="2:21">
      <c r="B22" s="5" t="s">
        <v>93</v>
      </c>
      <c r="C22" s="6">
        <v>10</v>
      </c>
      <c r="D22" s="6" t="s">
        <v>40</v>
      </c>
      <c r="E22" s="6">
        <v>10</v>
      </c>
      <c r="F22" s="6">
        <v>10</v>
      </c>
      <c r="G22" s="6" t="s">
        <v>40</v>
      </c>
      <c r="H22" s="6">
        <v>0</v>
      </c>
      <c r="I22" s="6">
        <v>0</v>
      </c>
      <c r="J22" s="6">
        <v>0</v>
      </c>
      <c r="K22" s="6">
        <v>0</v>
      </c>
      <c r="L22" s="6">
        <v>0</v>
      </c>
      <c r="M22" s="6">
        <v>0</v>
      </c>
      <c r="N22" s="6">
        <v>0</v>
      </c>
      <c r="O22" s="6">
        <v>0</v>
      </c>
      <c r="P22" s="6">
        <v>0</v>
      </c>
      <c r="Q22" s="6">
        <v>0</v>
      </c>
      <c r="R22" s="6">
        <v>0</v>
      </c>
      <c r="S22" s="6">
        <v>0</v>
      </c>
      <c r="T22" s="6">
        <v>40</v>
      </c>
      <c r="U22" s="6"/>
    </row>
    <row r="23" spans="2:21">
      <c r="B23" s="5" t="s">
        <v>94</v>
      </c>
      <c r="C23" s="6">
        <v>10</v>
      </c>
      <c r="D23" s="6">
        <v>0</v>
      </c>
      <c r="E23" s="6" t="s">
        <v>40</v>
      </c>
      <c r="F23" s="6">
        <v>0</v>
      </c>
      <c r="G23" s="6" t="s">
        <v>40</v>
      </c>
      <c r="H23" s="6">
        <v>0</v>
      </c>
      <c r="I23" s="6">
        <v>0</v>
      </c>
      <c r="J23" s="6">
        <v>0</v>
      </c>
      <c r="K23" s="6">
        <v>0</v>
      </c>
      <c r="L23" s="6">
        <v>0</v>
      </c>
      <c r="M23" s="6">
        <v>0</v>
      </c>
      <c r="N23" s="6">
        <v>0</v>
      </c>
      <c r="O23" s="6">
        <v>0</v>
      </c>
      <c r="P23" s="6">
        <v>0</v>
      </c>
      <c r="Q23" s="6">
        <v>0</v>
      </c>
      <c r="R23" s="6">
        <v>0</v>
      </c>
      <c r="S23" s="6">
        <v>0</v>
      </c>
      <c r="T23" s="6">
        <v>10</v>
      </c>
      <c r="U23" s="6"/>
    </row>
    <row r="24" spans="2:21">
      <c r="B24" s="5"/>
    </row>
    <row r="25" spans="2:21" ht="13">
      <c r="B25" s="3" t="s">
        <v>95</v>
      </c>
      <c r="C25" s="6"/>
      <c r="D25" s="6"/>
      <c r="E25" s="6"/>
      <c r="F25" s="6"/>
      <c r="G25" s="6"/>
      <c r="H25" s="6"/>
      <c r="I25" s="6"/>
      <c r="J25" s="6"/>
      <c r="K25" s="6"/>
      <c r="L25" s="6"/>
      <c r="M25" s="6"/>
      <c r="N25" s="6"/>
      <c r="O25" s="6"/>
      <c r="P25" s="6"/>
      <c r="Q25" s="6"/>
      <c r="R25" s="6"/>
      <c r="S25" s="6"/>
      <c r="T25" s="6"/>
      <c r="U25" s="6"/>
    </row>
    <row r="26" spans="2:21" ht="14.5">
      <c r="B26" s="2806" t="s">
        <v>649</v>
      </c>
      <c r="C26" s="6">
        <v>40</v>
      </c>
      <c r="D26" s="6">
        <v>10</v>
      </c>
      <c r="E26" s="6">
        <v>240</v>
      </c>
      <c r="F26" s="6">
        <v>80</v>
      </c>
      <c r="G26" s="6">
        <v>10</v>
      </c>
      <c r="H26" s="6">
        <v>0</v>
      </c>
      <c r="I26" s="6">
        <v>0</v>
      </c>
      <c r="J26" s="6">
        <v>0</v>
      </c>
      <c r="K26" s="6">
        <v>0</v>
      </c>
      <c r="L26" s="6">
        <v>0</v>
      </c>
      <c r="M26" s="6" t="s">
        <v>40</v>
      </c>
      <c r="N26" s="6">
        <v>0</v>
      </c>
      <c r="O26" s="6">
        <v>0</v>
      </c>
      <c r="P26" s="6">
        <v>0</v>
      </c>
      <c r="Q26" s="6">
        <v>0</v>
      </c>
      <c r="R26" s="6" t="s">
        <v>40</v>
      </c>
      <c r="S26" s="6">
        <v>0</v>
      </c>
      <c r="T26" s="6">
        <v>380</v>
      </c>
      <c r="U26" s="6"/>
    </row>
    <row r="27" spans="2:21">
      <c r="B27" s="5"/>
    </row>
    <row r="28" spans="2:21" ht="13">
      <c r="B28" s="3" t="s">
        <v>96</v>
      </c>
      <c r="C28" s="6"/>
      <c r="D28" s="6"/>
      <c r="E28" s="6"/>
      <c r="F28" s="6"/>
      <c r="G28" s="6"/>
      <c r="H28" s="6"/>
      <c r="I28" s="6"/>
      <c r="J28" s="6"/>
      <c r="K28" s="6"/>
      <c r="L28" s="6"/>
      <c r="M28" s="6"/>
      <c r="N28" s="6"/>
      <c r="O28" s="6"/>
      <c r="P28" s="6"/>
      <c r="Q28" s="6"/>
      <c r="R28" s="6"/>
      <c r="S28" s="6"/>
      <c r="T28" s="6"/>
      <c r="U28" s="6"/>
    </row>
    <row r="29" spans="2:21">
      <c r="B29" s="5" t="s">
        <v>97</v>
      </c>
      <c r="C29" s="6">
        <v>10</v>
      </c>
      <c r="D29" s="6" t="s">
        <v>40</v>
      </c>
      <c r="E29" s="6">
        <v>30</v>
      </c>
      <c r="F29" s="6" t="s">
        <v>40</v>
      </c>
      <c r="G29" s="6" t="s">
        <v>40</v>
      </c>
      <c r="H29" s="6">
        <v>0</v>
      </c>
      <c r="I29" s="6">
        <v>0</v>
      </c>
      <c r="J29" s="6">
        <v>0</v>
      </c>
      <c r="K29" s="6" t="s">
        <v>40</v>
      </c>
      <c r="L29" s="6">
        <v>0</v>
      </c>
      <c r="M29" s="6">
        <v>0</v>
      </c>
      <c r="N29" s="6">
        <v>0</v>
      </c>
      <c r="O29" s="6">
        <v>0</v>
      </c>
      <c r="P29" s="6">
        <v>0</v>
      </c>
      <c r="Q29" s="6">
        <v>0</v>
      </c>
      <c r="R29" s="6">
        <v>0</v>
      </c>
      <c r="S29" s="6">
        <v>0</v>
      </c>
      <c r="T29" s="6">
        <v>40</v>
      </c>
      <c r="U29" s="6"/>
    </row>
    <row r="30" spans="2:21">
      <c r="B30" s="5" t="s">
        <v>98</v>
      </c>
      <c r="C30" s="6" t="s">
        <v>40</v>
      </c>
      <c r="D30" s="6">
        <v>0</v>
      </c>
      <c r="E30" s="6">
        <v>10</v>
      </c>
      <c r="F30" s="6">
        <v>10</v>
      </c>
      <c r="G30" s="6">
        <v>0</v>
      </c>
      <c r="H30" s="6">
        <v>0</v>
      </c>
      <c r="I30" s="6">
        <v>0</v>
      </c>
      <c r="J30" s="6">
        <v>0</v>
      </c>
      <c r="K30" s="6">
        <v>0</v>
      </c>
      <c r="L30" s="6">
        <v>0</v>
      </c>
      <c r="M30" s="6">
        <v>0</v>
      </c>
      <c r="N30" s="6">
        <v>0</v>
      </c>
      <c r="O30" s="6">
        <v>0</v>
      </c>
      <c r="P30" s="6">
        <v>0</v>
      </c>
      <c r="Q30" s="6">
        <v>0</v>
      </c>
      <c r="R30" s="6">
        <v>0</v>
      </c>
      <c r="S30" s="6">
        <v>0</v>
      </c>
      <c r="T30" s="6">
        <v>20</v>
      </c>
      <c r="U30" s="6"/>
    </row>
    <row r="31" spans="2:21">
      <c r="B31" s="5"/>
    </row>
    <row r="32" spans="2:21" ht="13">
      <c r="B32" s="3" t="s">
        <v>99</v>
      </c>
      <c r="C32" s="6"/>
      <c r="D32" s="6"/>
      <c r="E32" s="6"/>
      <c r="F32" s="6"/>
      <c r="G32" s="6"/>
      <c r="H32" s="6"/>
      <c r="I32" s="6"/>
      <c r="J32" s="6"/>
      <c r="K32" s="6"/>
      <c r="L32" s="6"/>
      <c r="M32" s="6"/>
      <c r="N32" s="6"/>
      <c r="O32" s="6"/>
      <c r="P32" s="6"/>
      <c r="Q32" s="6"/>
      <c r="R32" s="6"/>
      <c r="S32" s="6"/>
      <c r="T32" s="6"/>
      <c r="U32" s="6"/>
    </row>
    <row r="33" spans="2:21">
      <c r="B33" s="5" t="s">
        <v>100</v>
      </c>
      <c r="C33" s="6" t="s">
        <v>40</v>
      </c>
      <c r="D33" s="6">
        <v>0</v>
      </c>
      <c r="E33" s="6">
        <v>10</v>
      </c>
      <c r="F33" s="6" t="s">
        <v>40</v>
      </c>
      <c r="G33" s="6">
        <v>0</v>
      </c>
      <c r="H33" s="6">
        <v>0</v>
      </c>
      <c r="I33" s="6">
        <v>0</v>
      </c>
      <c r="J33" s="6">
        <v>0</v>
      </c>
      <c r="K33" s="6">
        <v>0</v>
      </c>
      <c r="L33" s="6">
        <v>0</v>
      </c>
      <c r="M33" s="6">
        <v>0</v>
      </c>
      <c r="N33" s="6">
        <v>0</v>
      </c>
      <c r="O33" s="6">
        <v>0</v>
      </c>
      <c r="P33" s="6">
        <v>0</v>
      </c>
      <c r="Q33" s="6">
        <v>0</v>
      </c>
      <c r="R33" s="6">
        <v>0</v>
      </c>
      <c r="S33" s="6">
        <v>0</v>
      </c>
      <c r="T33" s="6">
        <v>20</v>
      </c>
      <c r="U33" s="6"/>
    </row>
    <row r="34" spans="2:21">
      <c r="B34" s="5" t="s">
        <v>101</v>
      </c>
      <c r="C34" s="6" t="s">
        <v>40</v>
      </c>
      <c r="D34" s="6">
        <v>0</v>
      </c>
      <c r="E34" s="6">
        <v>10</v>
      </c>
      <c r="F34" s="6" t="s">
        <v>40</v>
      </c>
      <c r="G34" s="6" t="s">
        <v>40</v>
      </c>
      <c r="H34" s="6">
        <v>0</v>
      </c>
      <c r="I34" s="6">
        <v>0</v>
      </c>
      <c r="J34" s="6">
        <v>0</v>
      </c>
      <c r="K34" s="6">
        <v>0</v>
      </c>
      <c r="L34" s="6">
        <v>0</v>
      </c>
      <c r="M34" s="6">
        <v>0</v>
      </c>
      <c r="N34" s="6">
        <v>0</v>
      </c>
      <c r="O34" s="6">
        <v>0</v>
      </c>
      <c r="P34" s="6">
        <v>0</v>
      </c>
      <c r="Q34" s="6" t="s">
        <v>40</v>
      </c>
      <c r="R34" s="6">
        <v>0</v>
      </c>
      <c r="S34" s="6">
        <v>0</v>
      </c>
      <c r="T34" s="6">
        <v>20</v>
      </c>
      <c r="U34" s="6"/>
    </row>
    <row r="35" spans="2:21">
      <c r="B35" s="5"/>
    </row>
    <row r="36" spans="2:21" ht="13">
      <c r="B36" s="3" t="s">
        <v>102</v>
      </c>
      <c r="C36" s="6"/>
      <c r="D36" s="6"/>
      <c r="E36" s="6"/>
      <c r="F36" s="6"/>
      <c r="G36" s="6"/>
      <c r="H36" s="6"/>
      <c r="I36" s="6"/>
      <c r="J36" s="6"/>
      <c r="K36" s="6"/>
      <c r="L36" s="6"/>
      <c r="M36" s="6"/>
      <c r="N36" s="6"/>
      <c r="O36" s="6"/>
      <c r="P36" s="6"/>
      <c r="Q36" s="6"/>
      <c r="R36" s="6"/>
      <c r="S36" s="6"/>
      <c r="T36" s="6"/>
      <c r="U36" s="6"/>
    </row>
    <row r="37" spans="2:21">
      <c r="B37" s="5" t="s">
        <v>102</v>
      </c>
      <c r="C37" s="6">
        <v>10</v>
      </c>
      <c r="D37" s="6">
        <v>0</v>
      </c>
      <c r="E37" s="6">
        <v>10</v>
      </c>
      <c r="F37" s="6">
        <v>0</v>
      </c>
      <c r="G37" s="6" t="s">
        <v>40</v>
      </c>
      <c r="H37" s="6">
        <v>0</v>
      </c>
      <c r="I37" s="6">
        <v>0</v>
      </c>
      <c r="J37" s="6">
        <v>0</v>
      </c>
      <c r="K37" s="6" t="s">
        <v>40</v>
      </c>
      <c r="L37" s="6">
        <v>0</v>
      </c>
      <c r="M37" s="6">
        <v>0</v>
      </c>
      <c r="N37" s="6">
        <v>0</v>
      </c>
      <c r="O37" s="6">
        <v>0</v>
      </c>
      <c r="P37" s="6">
        <v>0</v>
      </c>
      <c r="Q37" s="6">
        <v>0</v>
      </c>
      <c r="R37" s="6">
        <v>10</v>
      </c>
      <c r="S37" s="6">
        <v>0</v>
      </c>
      <c r="T37" s="6">
        <v>30</v>
      </c>
      <c r="U37" s="6"/>
    </row>
    <row r="38" spans="2:21">
      <c r="B38" s="5"/>
    </row>
    <row r="39" spans="2:21" ht="13">
      <c r="B39" s="3" t="s">
        <v>103</v>
      </c>
      <c r="C39" s="6"/>
      <c r="D39" s="6"/>
      <c r="E39" s="6"/>
      <c r="F39" s="6"/>
      <c r="G39" s="6"/>
      <c r="H39" s="6"/>
      <c r="I39" s="6"/>
      <c r="J39" s="6"/>
      <c r="K39" s="6"/>
      <c r="L39" s="6"/>
      <c r="M39" s="6"/>
      <c r="N39" s="6"/>
      <c r="O39" s="6"/>
      <c r="P39" s="6"/>
      <c r="Q39" s="6"/>
      <c r="R39" s="6"/>
      <c r="S39" s="6"/>
      <c r="T39" s="6"/>
      <c r="U39" s="6"/>
    </row>
    <row r="40" spans="2:21">
      <c r="B40" s="5" t="s">
        <v>104</v>
      </c>
      <c r="C40" s="6">
        <v>20</v>
      </c>
      <c r="D40" s="6">
        <v>0</v>
      </c>
      <c r="E40" s="6">
        <v>50</v>
      </c>
      <c r="F40" s="6">
        <v>20</v>
      </c>
      <c r="G40" s="6" t="s">
        <v>40</v>
      </c>
      <c r="H40" s="6">
        <v>0</v>
      </c>
      <c r="I40" s="6">
        <v>0</v>
      </c>
      <c r="J40" s="6">
        <v>0</v>
      </c>
      <c r="K40" s="6">
        <v>0</v>
      </c>
      <c r="L40" s="6">
        <v>0</v>
      </c>
      <c r="M40" s="6" t="s">
        <v>40</v>
      </c>
      <c r="N40" s="6">
        <v>0</v>
      </c>
      <c r="O40" s="6">
        <v>0</v>
      </c>
      <c r="P40" s="6">
        <v>0</v>
      </c>
      <c r="Q40" s="6">
        <v>0</v>
      </c>
      <c r="R40" s="6">
        <v>0</v>
      </c>
      <c r="S40" s="6">
        <v>0</v>
      </c>
      <c r="T40" s="6">
        <v>100</v>
      </c>
      <c r="U40" s="6"/>
    </row>
    <row r="41" spans="2:21">
      <c r="B41" s="5" t="s">
        <v>105</v>
      </c>
      <c r="C41" s="6">
        <v>10</v>
      </c>
      <c r="D41" s="6" t="s">
        <v>40</v>
      </c>
      <c r="E41" s="6">
        <v>20</v>
      </c>
      <c r="F41" s="6">
        <v>10</v>
      </c>
      <c r="G41" s="6">
        <v>0</v>
      </c>
      <c r="H41" s="6">
        <v>0</v>
      </c>
      <c r="I41" s="6">
        <v>0</v>
      </c>
      <c r="J41" s="6">
        <v>0</v>
      </c>
      <c r="K41" s="6">
        <v>0</v>
      </c>
      <c r="L41" s="6">
        <v>0</v>
      </c>
      <c r="M41" s="6">
        <v>0</v>
      </c>
      <c r="N41" s="6">
        <v>0</v>
      </c>
      <c r="O41" s="6">
        <v>0</v>
      </c>
      <c r="P41" s="6">
        <v>0</v>
      </c>
      <c r="Q41" s="6">
        <v>0</v>
      </c>
      <c r="R41" s="6">
        <v>0</v>
      </c>
      <c r="S41" s="6">
        <v>0</v>
      </c>
      <c r="T41" s="6">
        <v>50</v>
      </c>
      <c r="U41" s="6"/>
    </row>
    <row r="42" spans="2:21">
      <c r="B42" s="5" t="s">
        <v>106</v>
      </c>
      <c r="C42" s="6" t="s">
        <v>40</v>
      </c>
      <c r="D42" s="6">
        <v>0</v>
      </c>
      <c r="E42" s="6">
        <v>0</v>
      </c>
      <c r="F42" s="6" t="s">
        <v>40</v>
      </c>
      <c r="G42" s="6">
        <v>0</v>
      </c>
      <c r="H42" s="6">
        <v>0</v>
      </c>
      <c r="I42" s="6">
        <v>0</v>
      </c>
      <c r="J42" s="6">
        <v>0</v>
      </c>
      <c r="K42" s="6">
        <v>0</v>
      </c>
      <c r="L42" s="6">
        <v>0</v>
      </c>
      <c r="M42" s="6">
        <v>0</v>
      </c>
      <c r="N42" s="6">
        <v>0</v>
      </c>
      <c r="O42" s="6">
        <v>0</v>
      </c>
      <c r="P42" s="6">
        <v>0</v>
      </c>
      <c r="Q42" s="6">
        <v>0</v>
      </c>
      <c r="R42" s="6">
        <v>0</v>
      </c>
      <c r="S42" s="6">
        <v>0</v>
      </c>
      <c r="T42" s="6" t="s">
        <v>40</v>
      </c>
      <c r="U42" s="6"/>
    </row>
    <row r="43" spans="2:21">
      <c r="B43" s="5"/>
    </row>
    <row r="44" spans="2:21" ht="13">
      <c r="B44" s="3" t="s">
        <v>107</v>
      </c>
      <c r="C44" s="6"/>
      <c r="D44" s="6"/>
      <c r="E44" s="6"/>
      <c r="F44" s="6"/>
      <c r="G44" s="6"/>
      <c r="H44" s="6"/>
      <c r="I44" s="6"/>
      <c r="J44" s="6"/>
      <c r="K44" s="6"/>
      <c r="L44" s="6"/>
      <c r="M44" s="6"/>
      <c r="N44" s="6"/>
      <c r="O44" s="6"/>
      <c r="P44" s="6"/>
      <c r="Q44" s="6"/>
      <c r="R44" s="6"/>
      <c r="S44" s="6"/>
      <c r="T44" s="6"/>
      <c r="U44" s="6"/>
    </row>
    <row r="45" spans="2:21">
      <c r="B45" s="5" t="s">
        <v>107</v>
      </c>
      <c r="C45" s="6">
        <v>0</v>
      </c>
      <c r="D45" s="6">
        <v>0</v>
      </c>
      <c r="E45" s="6">
        <v>60</v>
      </c>
      <c r="F45" s="6">
        <v>20</v>
      </c>
      <c r="G45" s="6" t="s">
        <v>40</v>
      </c>
      <c r="H45" s="6">
        <v>0</v>
      </c>
      <c r="I45" s="6">
        <v>0</v>
      </c>
      <c r="J45" s="6">
        <v>0</v>
      </c>
      <c r="K45" s="6">
        <v>0</v>
      </c>
      <c r="L45" s="6">
        <v>0</v>
      </c>
      <c r="M45" s="6">
        <v>0</v>
      </c>
      <c r="N45" s="6">
        <v>0</v>
      </c>
      <c r="O45" s="6">
        <v>0</v>
      </c>
      <c r="P45" s="6">
        <v>0</v>
      </c>
      <c r="Q45" s="6">
        <v>0</v>
      </c>
      <c r="R45" s="6" t="s">
        <v>40</v>
      </c>
      <c r="S45" s="6">
        <v>0</v>
      </c>
      <c r="T45" s="6">
        <v>80</v>
      </c>
      <c r="U45" s="6"/>
    </row>
    <row r="46" spans="2:21">
      <c r="B46" s="5"/>
    </row>
    <row r="47" spans="2:21" ht="13">
      <c r="B47" s="3" t="s">
        <v>108</v>
      </c>
      <c r="C47" s="6"/>
      <c r="D47" s="6"/>
      <c r="E47" s="6"/>
      <c r="F47" s="6"/>
      <c r="G47" s="6"/>
      <c r="H47" s="6"/>
      <c r="I47" s="6"/>
      <c r="J47" s="6"/>
      <c r="K47" s="6"/>
      <c r="L47" s="6"/>
      <c r="M47" s="6"/>
      <c r="N47" s="6"/>
      <c r="O47" s="6"/>
      <c r="P47" s="6"/>
      <c r="Q47" s="6"/>
      <c r="R47" s="6"/>
      <c r="S47" s="6"/>
      <c r="T47" s="6"/>
      <c r="U47" s="6"/>
    </row>
    <row r="48" spans="2:21">
      <c r="B48" s="5" t="s">
        <v>109</v>
      </c>
      <c r="C48" s="6" t="s">
        <v>40</v>
      </c>
      <c r="D48" s="6" t="s">
        <v>40</v>
      </c>
      <c r="E48" s="6">
        <v>40</v>
      </c>
      <c r="F48" s="6">
        <v>30</v>
      </c>
      <c r="G48" s="6" t="s">
        <v>40</v>
      </c>
      <c r="H48" s="6">
        <v>0</v>
      </c>
      <c r="I48" s="6">
        <v>0</v>
      </c>
      <c r="J48" s="6">
        <v>0</v>
      </c>
      <c r="K48" s="6">
        <v>0</v>
      </c>
      <c r="L48" s="6">
        <v>0</v>
      </c>
      <c r="M48" s="6">
        <v>0</v>
      </c>
      <c r="N48" s="6">
        <v>0</v>
      </c>
      <c r="O48" s="6">
        <v>0</v>
      </c>
      <c r="P48" s="6">
        <v>0</v>
      </c>
      <c r="Q48" s="6">
        <v>0</v>
      </c>
      <c r="R48" s="6">
        <v>0</v>
      </c>
      <c r="S48" s="6">
        <v>0</v>
      </c>
      <c r="T48" s="6">
        <v>80</v>
      </c>
      <c r="U48" s="6"/>
    </row>
    <row r="49" spans="2:21">
      <c r="B49" s="5"/>
    </row>
    <row r="50" spans="2:21" ht="13">
      <c r="B50" s="3" t="s">
        <v>110</v>
      </c>
      <c r="C50" s="6"/>
      <c r="D50" s="6"/>
      <c r="E50" s="6"/>
      <c r="F50" s="6"/>
      <c r="G50" s="6"/>
      <c r="H50" s="6"/>
      <c r="I50" s="6"/>
      <c r="J50" s="6"/>
      <c r="K50" s="6"/>
      <c r="L50" s="6"/>
      <c r="M50" s="6"/>
      <c r="N50" s="6"/>
      <c r="O50" s="6"/>
      <c r="P50" s="6"/>
      <c r="Q50" s="6"/>
      <c r="R50" s="6"/>
      <c r="S50" s="6"/>
      <c r="T50" s="6"/>
      <c r="U50" s="6"/>
    </row>
    <row r="51" spans="2:21">
      <c r="B51" s="5" t="s">
        <v>111</v>
      </c>
      <c r="C51" s="6">
        <v>1040</v>
      </c>
      <c r="D51" s="6">
        <v>80</v>
      </c>
      <c r="E51" s="6">
        <v>760</v>
      </c>
      <c r="F51" s="6">
        <v>90</v>
      </c>
      <c r="G51" s="6">
        <v>110</v>
      </c>
      <c r="H51" s="6">
        <v>190</v>
      </c>
      <c r="I51" s="6">
        <v>0</v>
      </c>
      <c r="J51" s="6">
        <v>0</v>
      </c>
      <c r="K51" s="6">
        <v>0</v>
      </c>
      <c r="L51" s="6">
        <v>0</v>
      </c>
      <c r="M51" s="6">
        <v>0</v>
      </c>
      <c r="N51" s="6">
        <v>0</v>
      </c>
      <c r="O51" s="6">
        <v>0</v>
      </c>
      <c r="P51" s="6">
        <v>10</v>
      </c>
      <c r="Q51" s="6">
        <v>0</v>
      </c>
      <c r="R51" s="6">
        <v>10</v>
      </c>
      <c r="S51" s="6">
        <v>0</v>
      </c>
      <c r="T51" s="6">
        <v>2280</v>
      </c>
      <c r="U51" s="6"/>
    </row>
    <row r="52" spans="2:21">
      <c r="B52" s="5" t="s">
        <v>112</v>
      </c>
      <c r="C52" s="6">
        <v>0</v>
      </c>
      <c r="D52" s="6" t="s">
        <v>40</v>
      </c>
      <c r="E52" s="6">
        <v>140</v>
      </c>
      <c r="F52" s="6">
        <v>60</v>
      </c>
      <c r="G52" s="6" t="s">
        <v>40</v>
      </c>
      <c r="H52" s="6">
        <v>0</v>
      </c>
      <c r="I52" s="6">
        <v>0</v>
      </c>
      <c r="J52" s="6">
        <v>0</v>
      </c>
      <c r="K52" s="6">
        <v>0</v>
      </c>
      <c r="L52" s="6">
        <v>0</v>
      </c>
      <c r="M52" s="6">
        <v>10</v>
      </c>
      <c r="N52" s="6">
        <v>0</v>
      </c>
      <c r="O52" s="6">
        <v>0</v>
      </c>
      <c r="P52" s="6">
        <v>0</v>
      </c>
      <c r="Q52" s="6">
        <v>0</v>
      </c>
      <c r="R52" s="6">
        <v>0</v>
      </c>
      <c r="S52" s="6">
        <v>0</v>
      </c>
      <c r="T52" s="6">
        <v>210</v>
      </c>
      <c r="U52" s="6"/>
    </row>
    <row r="53" spans="2:21">
      <c r="B53" s="5" t="s">
        <v>786</v>
      </c>
      <c r="C53" s="6">
        <v>0</v>
      </c>
      <c r="D53" s="6">
        <v>0</v>
      </c>
      <c r="E53" s="6">
        <v>10</v>
      </c>
      <c r="F53" s="6">
        <v>0</v>
      </c>
      <c r="G53" s="6">
        <v>0</v>
      </c>
      <c r="H53" s="6">
        <v>0</v>
      </c>
      <c r="I53" s="6">
        <v>0</v>
      </c>
      <c r="J53" s="6">
        <v>0</v>
      </c>
      <c r="K53" s="6">
        <v>0</v>
      </c>
      <c r="L53" s="6">
        <v>0</v>
      </c>
      <c r="M53" s="6">
        <v>0</v>
      </c>
      <c r="N53" s="6">
        <v>0</v>
      </c>
      <c r="O53" s="6">
        <v>0</v>
      </c>
      <c r="P53" s="6">
        <v>0</v>
      </c>
      <c r="Q53" s="6">
        <v>0</v>
      </c>
      <c r="R53" s="6">
        <v>0</v>
      </c>
      <c r="S53" s="6">
        <v>0</v>
      </c>
      <c r="T53" s="6">
        <v>10</v>
      </c>
      <c r="U53" s="6"/>
    </row>
    <row r="54" spans="2:21">
      <c r="B54" s="5" t="s">
        <v>113</v>
      </c>
      <c r="C54" s="6">
        <v>170</v>
      </c>
      <c r="D54" s="6">
        <v>10</v>
      </c>
      <c r="E54" s="6">
        <v>250</v>
      </c>
      <c r="F54" s="6">
        <v>20</v>
      </c>
      <c r="G54" s="6">
        <v>20</v>
      </c>
      <c r="H54" s="6">
        <v>0</v>
      </c>
      <c r="I54" s="6">
        <v>0</v>
      </c>
      <c r="J54" s="6">
        <v>0</v>
      </c>
      <c r="K54" s="6">
        <v>0</v>
      </c>
      <c r="L54" s="6">
        <v>0</v>
      </c>
      <c r="M54" s="6">
        <v>0</v>
      </c>
      <c r="N54" s="6">
        <v>0</v>
      </c>
      <c r="O54" s="6">
        <v>0</v>
      </c>
      <c r="P54" s="6">
        <v>0</v>
      </c>
      <c r="Q54" s="6">
        <v>0</v>
      </c>
      <c r="R54" s="6" t="s">
        <v>40</v>
      </c>
      <c r="S54" s="6">
        <v>0</v>
      </c>
      <c r="T54" s="6">
        <v>470</v>
      </c>
      <c r="U54" s="6"/>
    </row>
    <row r="55" spans="2:21">
      <c r="B55" s="5" t="s">
        <v>114</v>
      </c>
      <c r="C55" s="6">
        <v>50</v>
      </c>
      <c r="D55" s="6">
        <v>10</v>
      </c>
      <c r="E55" s="6">
        <v>80</v>
      </c>
      <c r="F55" s="6">
        <v>0</v>
      </c>
      <c r="G55" s="6">
        <v>20</v>
      </c>
      <c r="H55" s="6">
        <v>0</v>
      </c>
      <c r="I55" s="6">
        <v>0</v>
      </c>
      <c r="J55" s="6">
        <v>0</v>
      </c>
      <c r="K55" s="6">
        <v>0</v>
      </c>
      <c r="L55" s="6">
        <v>0</v>
      </c>
      <c r="M55" s="6">
        <v>0</v>
      </c>
      <c r="N55" s="6">
        <v>0</v>
      </c>
      <c r="O55" s="6">
        <v>0</v>
      </c>
      <c r="P55" s="6">
        <v>0</v>
      </c>
      <c r="Q55" s="6">
        <v>0</v>
      </c>
      <c r="R55" s="6">
        <v>0</v>
      </c>
      <c r="S55" s="6">
        <v>0</v>
      </c>
      <c r="T55" s="6">
        <v>150</v>
      </c>
      <c r="U55" s="6"/>
    </row>
    <row r="56" spans="2:21">
      <c r="B56" s="5" t="s">
        <v>115</v>
      </c>
      <c r="C56" s="6">
        <v>10</v>
      </c>
      <c r="D56" s="6" t="s">
        <v>40</v>
      </c>
      <c r="E56" s="6">
        <v>40</v>
      </c>
      <c r="F56" s="6" t="s">
        <v>40</v>
      </c>
      <c r="G56" s="6">
        <v>10</v>
      </c>
      <c r="H56" s="6">
        <v>0</v>
      </c>
      <c r="I56" s="6">
        <v>0</v>
      </c>
      <c r="J56" s="6">
        <v>0</v>
      </c>
      <c r="K56" s="6">
        <v>0</v>
      </c>
      <c r="L56" s="6">
        <v>0</v>
      </c>
      <c r="M56" s="6">
        <v>0</v>
      </c>
      <c r="N56" s="6">
        <v>0</v>
      </c>
      <c r="O56" s="6">
        <v>0</v>
      </c>
      <c r="P56" s="6">
        <v>0</v>
      </c>
      <c r="Q56" s="6">
        <v>0</v>
      </c>
      <c r="R56" s="6">
        <v>0</v>
      </c>
      <c r="S56" s="6">
        <v>0</v>
      </c>
      <c r="T56" s="6">
        <v>50</v>
      </c>
      <c r="U56" s="6"/>
    </row>
    <row r="57" spans="2:21">
      <c r="B57" s="5" t="s">
        <v>116</v>
      </c>
      <c r="C57" s="6">
        <v>20</v>
      </c>
      <c r="D57" s="6" t="s">
        <v>40</v>
      </c>
      <c r="E57" s="6">
        <v>30</v>
      </c>
      <c r="F57" s="6" t="s">
        <v>40</v>
      </c>
      <c r="G57" s="6">
        <v>0</v>
      </c>
      <c r="H57" s="6">
        <v>0</v>
      </c>
      <c r="I57" s="6">
        <v>0</v>
      </c>
      <c r="J57" s="6">
        <v>0</v>
      </c>
      <c r="K57" s="6">
        <v>0</v>
      </c>
      <c r="L57" s="6">
        <v>0</v>
      </c>
      <c r="M57" s="6">
        <v>0</v>
      </c>
      <c r="N57" s="6" t="s">
        <v>40</v>
      </c>
      <c r="O57" s="6">
        <v>0</v>
      </c>
      <c r="P57" s="6">
        <v>0</v>
      </c>
      <c r="Q57" s="6">
        <v>0</v>
      </c>
      <c r="R57" s="6" t="s">
        <v>40</v>
      </c>
      <c r="S57" s="6">
        <v>0</v>
      </c>
      <c r="T57" s="6">
        <v>50</v>
      </c>
      <c r="U57" s="6"/>
    </row>
    <row r="58" spans="2:21">
      <c r="B58" s="5"/>
    </row>
    <row r="59" spans="2:21" ht="13">
      <c r="B59" s="3" t="s">
        <v>62</v>
      </c>
      <c r="C59" s="6"/>
      <c r="D59" s="6"/>
      <c r="E59" s="6"/>
      <c r="F59" s="6"/>
      <c r="G59" s="6"/>
      <c r="H59" s="6"/>
      <c r="I59" s="6"/>
      <c r="J59" s="6"/>
      <c r="K59" s="6"/>
      <c r="L59" s="6"/>
      <c r="M59" s="6"/>
      <c r="N59" s="6"/>
      <c r="O59" s="6"/>
      <c r="P59" s="6"/>
      <c r="Q59" s="6"/>
      <c r="R59" s="6"/>
      <c r="S59" s="6"/>
      <c r="T59" s="6"/>
      <c r="U59" s="6"/>
    </row>
    <row r="60" spans="2:21">
      <c r="B60" s="5" t="s">
        <v>117</v>
      </c>
      <c r="C60" s="6">
        <v>20</v>
      </c>
      <c r="D60" s="6" t="s">
        <v>40</v>
      </c>
      <c r="E60" s="6">
        <v>70</v>
      </c>
      <c r="F60" s="6">
        <v>50</v>
      </c>
      <c r="G60" s="6" t="s">
        <v>40</v>
      </c>
      <c r="H60" s="6">
        <v>0</v>
      </c>
      <c r="I60" s="6">
        <v>0</v>
      </c>
      <c r="J60" s="6" t="s">
        <v>40</v>
      </c>
      <c r="K60" s="6">
        <v>0</v>
      </c>
      <c r="L60" s="6">
        <v>0</v>
      </c>
      <c r="M60" s="6">
        <v>0</v>
      </c>
      <c r="N60" s="6">
        <v>0</v>
      </c>
      <c r="O60" s="6">
        <v>0</v>
      </c>
      <c r="P60" s="6">
        <v>0</v>
      </c>
      <c r="Q60" s="6">
        <v>0</v>
      </c>
      <c r="R60" s="6">
        <v>10</v>
      </c>
      <c r="S60" s="6">
        <v>0</v>
      </c>
      <c r="T60" s="6">
        <v>150</v>
      </c>
      <c r="U60" s="6"/>
    </row>
    <row r="61" spans="2:21">
      <c r="B61" s="5"/>
    </row>
    <row r="62" spans="2:21" ht="13">
      <c r="B62" s="3" t="s">
        <v>118</v>
      </c>
      <c r="C62" s="6"/>
      <c r="D62" s="6"/>
      <c r="E62" s="6"/>
      <c r="F62" s="6"/>
      <c r="G62" s="6"/>
      <c r="H62" s="6"/>
      <c r="I62" s="6"/>
      <c r="J62" s="6"/>
      <c r="K62" s="6"/>
      <c r="L62" s="6"/>
      <c r="M62" s="6"/>
      <c r="N62" s="6"/>
      <c r="O62" s="6"/>
      <c r="P62" s="6"/>
      <c r="Q62" s="6"/>
      <c r="R62" s="6"/>
      <c r="S62" s="6"/>
      <c r="T62" s="6"/>
      <c r="U62" s="6"/>
    </row>
    <row r="63" spans="2:21">
      <c r="B63" s="5" t="s">
        <v>119</v>
      </c>
      <c r="C63" s="6">
        <v>40</v>
      </c>
      <c r="D63" s="6" t="s">
        <v>40</v>
      </c>
      <c r="E63" s="6">
        <v>60</v>
      </c>
      <c r="F63" s="6">
        <v>10</v>
      </c>
      <c r="G63" s="6" t="s">
        <v>40</v>
      </c>
      <c r="H63" s="6">
        <v>0</v>
      </c>
      <c r="I63" s="6">
        <v>0</v>
      </c>
      <c r="J63" s="6">
        <v>0</v>
      </c>
      <c r="K63" s="6">
        <v>0</v>
      </c>
      <c r="L63" s="6">
        <v>0</v>
      </c>
      <c r="M63" s="6">
        <v>20</v>
      </c>
      <c r="N63" s="6">
        <v>0</v>
      </c>
      <c r="O63" s="6">
        <v>0</v>
      </c>
      <c r="P63" s="6">
        <v>0</v>
      </c>
      <c r="Q63" s="6">
        <v>0</v>
      </c>
      <c r="R63" s="6">
        <v>160</v>
      </c>
      <c r="S63" s="6">
        <v>0</v>
      </c>
      <c r="T63" s="6">
        <v>290</v>
      </c>
      <c r="U63" s="6"/>
    </row>
    <row r="64" spans="2:21">
      <c r="B64" s="5" t="s">
        <v>120</v>
      </c>
      <c r="C64" s="6">
        <v>10</v>
      </c>
      <c r="D64" s="6" t="s">
        <v>40</v>
      </c>
      <c r="E64" s="6">
        <v>10</v>
      </c>
      <c r="F64" s="6">
        <v>0</v>
      </c>
      <c r="G64" s="6" t="s">
        <v>40</v>
      </c>
      <c r="H64" s="6">
        <v>0</v>
      </c>
      <c r="I64" s="6">
        <v>0</v>
      </c>
      <c r="J64" s="6">
        <v>0</v>
      </c>
      <c r="K64" s="6">
        <v>0</v>
      </c>
      <c r="L64" s="6">
        <v>0</v>
      </c>
      <c r="M64" s="6" t="s">
        <v>40</v>
      </c>
      <c r="N64" s="6">
        <v>0</v>
      </c>
      <c r="O64" s="6">
        <v>0</v>
      </c>
      <c r="P64" s="6">
        <v>0</v>
      </c>
      <c r="Q64" s="6">
        <v>0</v>
      </c>
      <c r="R64" s="6">
        <v>30</v>
      </c>
      <c r="S64" s="6">
        <v>0</v>
      </c>
      <c r="T64" s="6">
        <v>60</v>
      </c>
      <c r="U64" s="6"/>
    </row>
    <row r="65" spans="2:21">
      <c r="B65" s="5" t="s">
        <v>121</v>
      </c>
      <c r="C65" s="6" t="s">
        <v>40</v>
      </c>
      <c r="D65" s="6">
        <v>0</v>
      </c>
      <c r="E65" s="6" t="s">
        <v>40</v>
      </c>
      <c r="F65" s="6">
        <v>0</v>
      </c>
      <c r="G65" s="6">
        <v>0</v>
      </c>
      <c r="H65" s="6">
        <v>0</v>
      </c>
      <c r="I65" s="6">
        <v>0</v>
      </c>
      <c r="J65" s="6">
        <v>0</v>
      </c>
      <c r="K65" s="6">
        <v>0</v>
      </c>
      <c r="L65" s="6">
        <v>0</v>
      </c>
      <c r="M65" s="6">
        <v>0</v>
      </c>
      <c r="N65" s="6">
        <v>0</v>
      </c>
      <c r="O65" s="6">
        <v>0</v>
      </c>
      <c r="P65" s="6">
        <v>0</v>
      </c>
      <c r="Q65" s="6">
        <v>0</v>
      </c>
      <c r="R65" s="6" t="s">
        <v>40</v>
      </c>
      <c r="S65" s="6">
        <v>0</v>
      </c>
      <c r="T65" s="6" t="s">
        <v>40</v>
      </c>
      <c r="U65" s="6"/>
    </row>
    <row r="66" spans="2:21">
      <c r="B66" s="5" t="s">
        <v>122</v>
      </c>
      <c r="C66" s="6">
        <v>0</v>
      </c>
      <c r="D66" s="6">
        <v>0</v>
      </c>
      <c r="E66" s="6" t="s">
        <v>40</v>
      </c>
      <c r="F66" s="6">
        <v>0</v>
      </c>
      <c r="G66" s="6">
        <v>0</v>
      </c>
      <c r="H66" s="6">
        <v>0</v>
      </c>
      <c r="I66" s="6">
        <v>0</v>
      </c>
      <c r="J66" s="6">
        <v>0</v>
      </c>
      <c r="K66" s="6">
        <v>0</v>
      </c>
      <c r="L66" s="6">
        <v>0</v>
      </c>
      <c r="M66" s="6">
        <v>0</v>
      </c>
      <c r="N66" s="6">
        <v>0</v>
      </c>
      <c r="O66" s="6">
        <v>0</v>
      </c>
      <c r="P66" s="6">
        <v>0</v>
      </c>
      <c r="Q66" s="6">
        <v>0</v>
      </c>
      <c r="R66" s="6" t="s">
        <v>40</v>
      </c>
      <c r="S66" s="6">
        <v>0</v>
      </c>
      <c r="T66" s="6" t="s">
        <v>40</v>
      </c>
      <c r="U66" s="6"/>
    </row>
    <row r="67" spans="2:21">
      <c r="B67" s="5" t="s">
        <v>123</v>
      </c>
      <c r="C67" s="6">
        <v>0</v>
      </c>
      <c r="D67" s="6">
        <v>0</v>
      </c>
      <c r="E67" s="6">
        <v>0</v>
      </c>
      <c r="F67" s="6">
        <v>0</v>
      </c>
      <c r="G67" s="6">
        <v>0</v>
      </c>
      <c r="H67" s="6">
        <v>0</v>
      </c>
      <c r="I67" s="6">
        <v>0</v>
      </c>
      <c r="J67" s="6">
        <v>0</v>
      </c>
      <c r="K67" s="6">
        <v>0</v>
      </c>
      <c r="L67" s="6">
        <v>0</v>
      </c>
      <c r="M67" s="6">
        <v>0</v>
      </c>
      <c r="N67" s="6">
        <v>0</v>
      </c>
      <c r="O67" s="6">
        <v>0</v>
      </c>
      <c r="P67" s="6">
        <v>0</v>
      </c>
      <c r="Q67" s="6">
        <v>0</v>
      </c>
      <c r="R67" s="6">
        <v>0</v>
      </c>
      <c r="S67" s="6">
        <v>0</v>
      </c>
      <c r="T67" s="6">
        <v>0</v>
      </c>
      <c r="U67" s="6"/>
    </row>
    <row r="68" spans="2:21">
      <c r="B68" s="5"/>
    </row>
    <row r="69" spans="2:21" ht="13">
      <c r="B69" s="3" t="s">
        <v>125</v>
      </c>
      <c r="C69" s="6"/>
      <c r="D69" s="6"/>
      <c r="E69" s="6"/>
      <c r="F69" s="6"/>
      <c r="G69" s="6"/>
      <c r="H69" s="6"/>
      <c r="I69" s="6"/>
      <c r="J69" s="6"/>
      <c r="K69" s="6"/>
      <c r="L69" s="6"/>
      <c r="M69" s="6"/>
      <c r="N69" s="6"/>
      <c r="O69" s="6"/>
      <c r="P69" s="6"/>
      <c r="Q69" s="6"/>
      <c r="R69" s="6"/>
      <c r="S69" s="6"/>
      <c r="T69" s="6"/>
      <c r="U69" s="6"/>
    </row>
    <row r="70" spans="2:21">
      <c r="B70" s="5" t="s">
        <v>126</v>
      </c>
      <c r="C70" s="6">
        <v>50</v>
      </c>
      <c r="D70" s="6">
        <v>10</v>
      </c>
      <c r="E70" s="6">
        <v>120</v>
      </c>
      <c r="F70" s="6">
        <v>80</v>
      </c>
      <c r="G70" s="6">
        <v>10</v>
      </c>
      <c r="H70" s="6">
        <v>0</v>
      </c>
      <c r="I70" s="6">
        <v>0</v>
      </c>
      <c r="J70" s="6">
        <v>0</v>
      </c>
      <c r="K70" s="6">
        <v>0</v>
      </c>
      <c r="L70" s="6">
        <v>0</v>
      </c>
      <c r="M70" s="6">
        <v>0</v>
      </c>
      <c r="N70" s="6">
        <v>0</v>
      </c>
      <c r="O70" s="6">
        <v>0</v>
      </c>
      <c r="P70" s="6">
        <v>0</v>
      </c>
      <c r="Q70" s="6">
        <v>0</v>
      </c>
      <c r="R70" s="6">
        <v>0</v>
      </c>
      <c r="S70" s="6">
        <v>0</v>
      </c>
      <c r="T70" s="6">
        <v>270</v>
      </c>
      <c r="U70" s="6"/>
    </row>
    <row r="71" spans="2:21">
      <c r="B71" s="5" t="s">
        <v>127</v>
      </c>
      <c r="C71" s="6">
        <v>30</v>
      </c>
      <c r="D71" s="6" t="s">
        <v>40</v>
      </c>
      <c r="E71" s="6">
        <v>80</v>
      </c>
      <c r="F71" s="6">
        <v>20</v>
      </c>
      <c r="G71" s="6" t="s">
        <v>40</v>
      </c>
      <c r="H71" s="6">
        <v>0</v>
      </c>
      <c r="I71" s="6">
        <v>0</v>
      </c>
      <c r="J71" s="6">
        <v>0</v>
      </c>
      <c r="K71" s="6">
        <v>0</v>
      </c>
      <c r="L71" s="6">
        <v>0</v>
      </c>
      <c r="M71" s="6">
        <v>0</v>
      </c>
      <c r="N71" s="6">
        <v>0</v>
      </c>
      <c r="O71" s="6">
        <v>0</v>
      </c>
      <c r="P71" s="6">
        <v>0</v>
      </c>
      <c r="Q71" s="6">
        <v>0</v>
      </c>
      <c r="R71" s="6" t="s">
        <v>40</v>
      </c>
      <c r="S71" s="6">
        <v>0</v>
      </c>
      <c r="T71" s="6">
        <v>140</v>
      </c>
      <c r="U71" s="6"/>
    </row>
    <row r="72" spans="2:21">
      <c r="B72" s="5" t="s">
        <v>128</v>
      </c>
      <c r="C72" s="6">
        <v>10</v>
      </c>
      <c r="D72" s="6">
        <v>0</v>
      </c>
      <c r="E72" s="6">
        <v>30</v>
      </c>
      <c r="F72" s="6">
        <v>10</v>
      </c>
      <c r="G72" s="6">
        <v>0</v>
      </c>
      <c r="H72" s="6">
        <v>0</v>
      </c>
      <c r="I72" s="6">
        <v>0</v>
      </c>
      <c r="J72" s="6">
        <v>0</v>
      </c>
      <c r="K72" s="6">
        <v>0</v>
      </c>
      <c r="L72" s="6">
        <v>0</v>
      </c>
      <c r="M72" s="6">
        <v>0</v>
      </c>
      <c r="N72" s="6">
        <v>0</v>
      </c>
      <c r="O72" s="6">
        <v>0</v>
      </c>
      <c r="P72" s="6">
        <v>0</v>
      </c>
      <c r="Q72" s="6">
        <v>0</v>
      </c>
      <c r="R72" s="6">
        <v>0</v>
      </c>
      <c r="S72" s="6">
        <v>0</v>
      </c>
      <c r="T72" s="6">
        <v>40</v>
      </c>
      <c r="U72" s="6"/>
    </row>
    <row r="73" spans="2:21">
      <c r="B73" s="5" t="s">
        <v>129</v>
      </c>
      <c r="C73" s="6">
        <v>30</v>
      </c>
      <c r="D73" s="6" t="s">
        <v>40</v>
      </c>
      <c r="E73" s="6">
        <v>50</v>
      </c>
      <c r="F73" s="6" t="s">
        <v>40</v>
      </c>
      <c r="G73" s="6" t="s">
        <v>40</v>
      </c>
      <c r="H73" s="6">
        <v>0</v>
      </c>
      <c r="I73" s="6">
        <v>0</v>
      </c>
      <c r="J73" s="6">
        <v>0</v>
      </c>
      <c r="K73" s="6">
        <v>0</v>
      </c>
      <c r="L73" s="6">
        <v>0</v>
      </c>
      <c r="M73" s="6">
        <v>0</v>
      </c>
      <c r="N73" s="6">
        <v>0</v>
      </c>
      <c r="O73" s="6">
        <v>0</v>
      </c>
      <c r="P73" s="6">
        <v>0</v>
      </c>
      <c r="Q73" s="6">
        <v>0</v>
      </c>
      <c r="R73" s="6">
        <v>0</v>
      </c>
      <c r="S73" s="6">
        <v>0</v>
      </c>
      <c r="T73" s="6">
        <v>90</v>
      </c>
      <c r="U73" s="6"/>
    </row>
    <row r="74" spans="2:21">
      <c r="B74" s="5" t="s">
        <v>130</v>
      </c>
      <c r="C74" s="6" t="s">
        <v>40</v>
      </c>
      <c r="D74" s="6">
        <v>0</v>
      </c>
      <c r="E74" s="6">
        <v>10</v>
      </c>
      <c r="F74" s="6" t="s">
        <v>40</v>
      </c>
      <c r="G74" s="6">
        <v>0</v>
      </c>
      <c r="H74" s="6">
        <v>0</v>
      </c>
      <c r="I74" s="6">
        <v>0</v>
      </c>
      <c r="J74" s="6">
        <v>0</v>
      </c>
      <c r="K74" s="6">
        <v>0</v>
      </c>
      <c r="L74" s="6">
        <v>0</v>
      </c>
      <c r="M74" s="6">
        <v>0</v>
      </c>
      <c r="N74" s="6">
        <v>0</v>
      </c>
      <c r="O74" s="6">
        <v>0</v>
      </c>
      <c r="P74" s="6">
        <v>0</v>
      </c>
      <c r="Q74" s="6">
        <v>0</v>
      </c>
      <c r="R74" s="6">
        <v>0</v>
      </c>
      <c r="S74" s="6">
        <v>0</v>
      </c>
      <c r="T74" s="6">
        <v>10</v>
      </c>
      <c r="U74" s="6"/>
    </row>
    <row r="75" spans="2:21">
      <c r="B75" s="5"/>
    </row>
    <row r="76" spans="2:21" ht="13">
      <c r="B76" s="3" t="s">
        <v>124</v>
      </c>
      <c r="C76" s="6"/>
      <c r="D76" s="6"/>
      <c r="E76" s="6"/>
      <c r="F76" s="6"/>
      <c r="G76" s="6"/>
      <c r="H76" s="6"/>
      <c r="I76" s="6"/>
      <c r="J76" s="6"/>
      <c r="K76" s="6"/>
      <c r="L76" s="6"/>
      <c r="M76" s="6"/>
      <c r="N76" s="6"/>
      <c r="O76" s="6"/>
      <c r="P76" s="6"/>
      <c r="Q76" s="6"/>
      <c r="R76" s="6"/>
      <c r="S76" s="6"/>
      <c r="T76" s="6"/>
      <c r="U76" s="6"/>
    </row>
    <row r="77" spans="2:21">
      <c r="B77" s="5" t="s">
        <v>124</v>
      </c>
      <c r="C77" s="6">
        <v>10</v>
      </c>
      <c r="D77" s="6">
        <v>0</v>
      </c>
      <c r="E77" s="6" t="s">
        <v>40</v>
      </c>
      <c r="F77" s="6">
        <v>0</v>
      </c>
      <c r="G77" s="6" t="s">
        <v>40</v>
      </c>
      <c r="H77" s="6">
        <v>0</v>
      </c>
      <c r="I77" s="6">
        <v>0</v>
      </c>
      <c r="J77" s="6">
        <v>0</v>
      </c>
      <c r="K77" s="6">
        <v>0</v>
      </c>
      <c r="L77" s="6">
        <v>0</v>
      </c>
      <c r="M77" s="6">
        <v>0</v>
      </c>
      <c r="N77" s="6">
        <v>0</v>
      </c>
      <c r="O77" s="6">
        <v>0</v>
      </c>
      <c r="P77" s="6">
        <v>0</v>
      </c>
      <c r="Q77" s="6">
        <v>0</v>
      </c>
      <c r="R77" s="6">
        <v>0</v>
      </c>
      <c r="S77" s="6">
        <v>0</v>
      </c>
      <c r="T77" s="6">
        <v>10</v>
      </c>
      <c r="U77" s="6"/>
    </row>
    <row r="78" spans="2:21">
      <c r="B78" s="5"/>
    </row>
    <row r="79" spans="2:21" ht="13">
      <c r="B79" s="3" t="s">
        <v>133</v>
      </c>
      <c r="C79" s="6"/>
      <c r="D79" s="6"/>
      <c r="E79" s="6"/>
      <c r="F79" s="6"/>
      <c r="G79" s="6"/>
      <c r="H79" s="6"/>
      <c r="I79" s="6"/>
      <c r="J79" s="6"/>
      <c r="K79" s="6"/>
      <c r="L79" s="6"/>
      <c r="M79" s="6"/>
      <c r="N79" s="6"/>
      <c r="O79" s="6"/>
      <c r="P79" s="6"/>
      <c r="Q79" s="6"/>
      <c r="R79" s="6"/>
      <c r="S79" s="6"/>
      <c r="T79" s="6"/>
      <c r="U79" s="6"/>
    </row>
    <row r="80" spans="2:21">
      <c r="B80" s="5" t="s">
        <v>133</v>
      </c>
      <c r="C80" s="6">
        <v>20</v>
      </c>
      <c r="D80" s="6" t="s">
        <v>40</v>
      </c>
      <c r="E80" s="6">
        <v>20</v>
      </c>
      <c r="F80" s="6">
        <v>10</v>
      </c>
      <c r="G80" s="6" t="s">
        <v>40</v>
      </c>
      <c r="H80" s="6">
        <v>0</v>
      </c>
      <c r="I80" s="6">
        <v>0</v>
      </c>
      <c r="J80" s="6">
        <v>0</v>
      </c>
      <c r="K80" s="6">
        <v>0</v>
      </c>
      <c r="L80" s="6">
        <v>0</v>
      </c>
      <c r="M80" s="6">
        <v>0</v>
      </c>
      <c r="N80" s="6">
        <v>0</v>
      </c>
      <c r="O80" s="6">
        <v>0</v>
      </c>
      <c r="P80" s="6">
        <v>0</v>
      </c>
      <c r="Q80" s="6">
        <v>0</v>
      </c>
      <c r="R80" s="6" t="s">
        <v>40</v>
      </c>
      <c r="S80" s="6">
        <v>0</v>
      </c>
      <c r="T80" s="6">
        <v>50</v>
      </c>
      <c r="U80" s="6"/>
    </row>
    <row r="81" spans="2:21">
      <c r="B81" s="5"/>
    </row>
    <row r="82" spans="2:21" ht="13">
      <c r="B82" s="3" t="s">
        <v>131</v>
      </c>
      <c r="C82" s="6"/>
      <c r="D82" s="6"/>
      <c r="E82" s="6"/>
      <c r="F82" s="6"/>
      <c r="G82" s="6"/>
      <c r="H82" s="6"/>
      <c r="I82" s="6"/>
      <c r="J82" s="6"/>
      <c r="K82" s="6"/>
      <c r="L82" s="6"/>
      <c r="M82" s="6"/>
      <c r="N82" s="6"/>
      <c r="O82" s="6"/>
      <c r="P82" s="6"/>
      <c r="Q82" s="6"/>
      <c r="R82" s="6"/>
      <c r="S82" s="6"/>
      <c r="T82" s="6"/>
      <c r="U82" s="6"/>
    </row>
    <row r="83" spans="2:21" ht="14.5">
      <c r="B83" s="2806" t="s">
        <v>751</v>
      </c>
      <c r="C83" s="6">
        <v>40</v>
      </c>
      <c r="D83" s="6">
        <v>0</v>
      </c>
      <c r="E83" s="6">
        <v>60</v>
      </c>
      <c r="F83" s="6">
        <v>20</v>
      </c>
      <c r="G83" s="6" t="s">
        <v>40</v>
      </c>
      <c r="H83" s="6">
        <v>0</v>
      </c>
      <c r="I83" s="6">
        <v>0</v>
      </c>
      <c r="J83" s="6">
        <v>0</v>
      </c>
      <c r="K83" s="6">
        <v>0</v>
      </c>
      <c r="L83" s="6">
        <v>0</v>
      </c>
      <c r="M83" s="6">
        <v>0</v>
      </c>
      <c r="N83" s="6">
        <v>0</v>
      </c>
      <c r="O83" s="6">
        <v>0</v>
      </c>
      <c r="P83" s="6">
        <v>0</v>
      </c>
      <c r="Q83" s="6">
        <v>0</v>
      </c>
      <c r="R83" s="6" t="s">
        <v>40</v>
      </c>
      <c r="S83" s="6">
        <v>0</v>
      </c>
      <c r="T83" s="6">
        <v>120</v>
      </c>
      <c r="U83" s="6"/>
    </row>
    <row r="84" spans="2:21" ht="14.5">
      <c r="B84" s="2806" t="s">
        <v>670</v>
      </c>
      <c r="C84" s="6">
        <v>20</v>
      </c>
      <c r="D84" s="6" t="s">
        <v>40</v>
      </c>
      <c r="E84" s="6">
        <v>20</v>
      </c>
      <c r="F84" s="6">
        <v>10</v>
      </c>
      <c r="G84" s="6" t="s">
        <v>40</v>
      </c>
      <c r="H84" s="6">
        <v>0</v>
      </c>
      <c r="I84" s="6">
        <v>0</v>
      </c>
      <c r="J84" s="6">
        <v>0</v>
      </c>
      <c r="K84" s="6">
        <v>20</v>
      </c>
      <c r="L84" s="6">
        <v>0</v>
      </c>
      <c r="M84" s="6">
        <v>0</v>
      </c>
      <c r="N84" s="6">
        <v>0</v>
      </c>
      <c r="O84" s="6">
        <v>0</v>
      </c>
      <c r="P84" s="6">
        <v>0</v>
      </c>
      <c r="Q84" s="6">
        <v>0</v>
      </c>
      <c r="R84" s="6">
        <v>0</v>
      </c>
      <c r="S84" s="6">
        <v>0</v>
      </c>
      <c r="T84" s="6">
        <v>70</v>
      </c>
      <c r="U84" s="6"/>
    </row>
    <row r="85" spans="2:21">
      <c r="B85" s="5" t="s">
        <v>132</v>
      </c>
      <c r="C85" s="6" t="s">
        <v>40</v>
      </c>
      <c r="D85" s="6">
        <v>0</v>
      </c>
      <c r="E85" s="6" t="s">
        <v>40</v>
      </c>
      <c r="F85" s="6" t="s">
        <v>40</v>
      </c>
      <c r="G85" s="6">
        <v>0</v>
      </c>
      <c r="H85" s="6">
        <v>0</v>
      </c>
      <c r="I85" s="6">
        <v>0</v>
      </c>
      <c r="J85" s="6">
        <v>0</v>
      </c>
      <c r="K85" s="6">
        <v>0</v>
      </c>
      <c r="L85" s="6">
        <v>0</v>
      </c>
      <c r="M85" s="6">
        <v>0</v>
      </c>
      <c r="N85" s="6">
        <v>0</v>
      </c>
      <c r="O85" s="6">
        <v>0</v>
      </c>
      <c r="P85" s="6">
        <v>10</v>
      </c>
      <c r="Q85" s="6">
        <v>0</v>
      </c>
      <c r="R85" s="6" t="s">
        <v>40</v>
      </c>
      <c r="S85" s="6">
        <v>0</v>
      </c>
      <c r="T85" s="6">
        <v>20</v>
      </c>
      <c r="U85" s="6"/>
    </row>
    <row r="86" spans="2:21" ht="14.5">
      <c r="B86" s="2806" t="s">
        <v>837</v>
      </c>
      <c r="C86" s="6">
        <v>20</v>
      </c>
      <c r="D86" s="6" t="s">
        <v>40</v>
      </c>
      <c r="E86" s="6">
        <v>20</v>
      </c>
      <c r="F86" s="6">
        <v>10</v>
      </c>
      <c r="G86" s="6" t="s">
        <v>40</v>
      </c>
      <c r="H86" s="6">
        <v>0</v>
      </c>
      <c r="I86" s="6">
        <v>0</v>
      </c>
      <c r="J86" s="6">
        <v>0</v>
      </c>
      <c r="K86" s="6">
        <v>0</v>
      </c>
      <c r="L86" s="6">
        <v>0</v>
      </c>
      <c r="M86" s="6">
        <v>0</v>
      </c>
      <c r="N86" s="6">
        <v>0</v>
      </c>
      <c r="O86" s="6">
        <v>0</v>
      </c>
      <c r="P86" s="6">
        <v>0</v>
      </c>
      <c r="Q86" s="6">
        <v>0</v>
      </c>
      <c r="R86" s="6">
        <v>0</v>
      </c>
      <c r="S86" s="6">
        <v>0</v>
      </c>
      <c r="T86" s="6">
        <v>50</v>
      </c>
      <c r="U86" s="6"/>
    </row>
    <row r="87" spans="2:21" ht="14.5">
      <c r="B87" s="2806" t="s">
        <v>838</v>
      </c>
      <c r="C87" s="6">
        <v>10</v>
      </c>
      <c r="D87" s="6" t="s">
        <v>40</v>
      </c>
      <c r="E87" s="6">
        <v>10</v>
      </c>
      <c r="F87" s="6" t="s">
        <v>40</v>
      </c>
      <c r="G87" s="6" t="s">
        <v>40</v>
      </c>
      <c r="H87" s="6">
        <v>0</v>
      </c>
      <c r="I87" s="6">
        <v>0</v>
      </c>
      <c r="J87" s="6">
        <v>0</v>
      </c>
      <c r="K87" s="6">
        <v>0</v>
      </c>
      <c r="L87" s="6">
        <v>0</v>
      </c>
      <c r="M87" s="6">
        <v>0</v>
      </c>
      <c r="N87" s="6">
        <v>0</v>
      </c>
      <c r="O87" s="6">
        <v>0</v>
      </c>
      <c r="P87" s="6">
        <v>0</v>
      </c>
      <c r="Q87" s="6">
        <v>0</v>
      </c>
      <c r="R87" s="6">
        <v>0</v>
      </c>
      <c r="S87" s="6">
        <v>0</v>
      </c>
      <c r="T87" s="6">
        <v>30</v>
      </c>
      <c r="U87" s="6"/>
    </row>
    <row r="88" spans="2:21">
      <c r="B88" s="5"/>
    </row>
    <row r="89" spans="2:21" ht="13">
      <c r="B89" s="3" t="s">
        <v>134</v>
      </c>
      <c r="C89" s="6"/>
      <c r="D89" s="6"/>
      <c r="E89" s="6"/>
      <c r="F89" s="6"/>
      <c r="G89" s="6"/>
      <c r="H89" s="6"/>
      <c r="I89" s="6"/>
      <c r="J89" s="6"/>
      <c r="K89" s="6"/>
      <c r="L89" s="6"/>
      <c r="M89" s="6"/>
      <c r="N89" s="6"/>
      <c r="O89" s="6"/>
      <c r="P89" s="6"/>
      <c r="Q89" s="6"/>
      <c r="R89" s="6"/>
      <c r="S89" s="6"/>
      <c r="T89" s="6"/>
      <c r="U89" s="6"/>
    </row>
    <row r="90" spans="2:21">
      <c r="B90" s="5" t="s">
        <v>135</v>
      </c>
      <c r="C90" s="6">
        <v>10</v>
      </c>
      <c r="D90" s="6" t="s">
        <v>40</v>
      </c>
      <c r="E90" s="6">
        <v>60</v>
      </c>
      <c r="F90" s="6">
        <v>100</v>
      </c>
      <c r="G90" s="6" t="s">
        <v>40</v>
      </c>
      <c r="H90" s="6" t="s">
        <v>40</v>
      </c>
      <c r="I90" s="6">
        <v>0</v>
      </c>
      <c r="J90" s="6">
        <v>10</v>
      </c>
      <c r="K90" s="6" t="s">
        <v>40</v>
      </c>
      <c r="L90" s="6">
        <v>0</v>
      </c>
      <c r="M90" s="6">
        <v>0</v>
      </c>
      <c r="N90" s="6">
        <v>0</v>
      </c>
      <c r="O90" s="6">
        <v>0</v>
      </c>
      <c r="P90" s="6">
        <v>0</v>
      </c>
      <c r="Q90" s="6">
        <v>0</v>
      </c>
      <c r="R90" s="6" t="s">
        <v>40</v>
      </c>
      <c r="S90" s="6">
        <v>0</v>
      </c>
      <c r="T90" s="6">
        <v>180</v>
      </c>
      <c r="U90" s="6"/>
    </row>
    <row r="91" spans="2:21">
      <c r="B91" s="5" t="s">
        <v>136</v>
      </c>
      <c r="C91" s="6">
        <v>10</v>
      </c>
      <c r="D91" s="6" t="s">
        <v>40</v>
      </c>
      <c r="E91" s="6">
        <v>70</v>
      </c>
      <c r="F91" s="6">
        <v>10</v>
      </c>
      <c r="G91" s="6" t="s">
        <v>40</v>
      </c>
      <c r="H91" s="6">
        <v>0</v>
      </c>
      <c r="I91" s="6">
        <v>0</v>
      </c>
      <c r="J91" s="6">
        <v>0</v>
      </c>
      <c r="K91" s="6">
        <v>0</v>
      </c>
      <c r="L91" s="6">
        <v>0</v>
      </c>
      <c r="M91" s="6">
        <v>0</v>
      </c>
      <c r="N91" s="6">
        <v>0</v>
      </c>
      <c r="O91" s="6">
        <v>0</v>
      </c>
      <c r="P91" s="6">
        <v>10</v>
      </c>
      <c r="Q91" s="6" t="s">
        <v>40</v>
      </c>
      <c r="R91" s="6">
        <v>0</v>
      </c>
      <c r="S91" s="6">
        <v>0</v>
      </c>
      <c r="T91" s="6">
        <v>100</v>
      </c>
      <c r="U91" s="6"/>
    </row>
    <row r="92" spans="2:21">
      <c r="B92" s="5" t="s">
        <v>137</v>
      </c>
      <c r="C92" s="6">
        <v>90</v>
      </c>
      <c r="D92" s="6">
        <v>0</v>
      </c>
      <c r="E92" s="6">
        <v>440</v>
      </c>
      <c r="F92" s="6">
        <v>120</v>
      </c>
      <c r="G92" s="6">
        <v>10</v>
      </c>
      <c r="H92" s="6">
        <v>0</v>
      </c>
      <c r="I92" s="6">
        <v>0</v>
      </c>
      <c r="J92" s="6">
        <v>80</v>
      </c>
      <c r="K92" s="6" t="s">
        <v>40</v>
      </c>
      <c r="L92" s="6">
        <v>0</v>
      </c>
      <c r="M92" s="6">
        <v>0</v>
      </c>
      <c r="N92" s="6">
        <v>0</v>
      </c>
      <c r="O92" s="6">
        <v>0</v>
      </c>
      <c r="P92" s="6">
        <v>10</v>
      </c>
      <c r="Q92" s="6" t="s">
        <v>40</v>
      </c>
      <c r="R92" s="6">
        <v>0</v>
      </c>
      <c r="S92" s="6">
        <v>0</v>
      </c>
      <c r="T92" s="6">
        <v>750</v>
      </c>
      <c r="U92" s="6"/>
    </row>
    <row r="93" spans="2:21">
      <c r="B93" s="5"/>
    </row>
    <row r="94" spans="2:21" ht="13">
      <c r="B94" s="3" t="s">
        <v>138</v>
      </c>
      <c r="C94" s="6"/>
      <c r="D94" s="6"/>
      <c r="E94" s="6"/>
      <c r="F94" s="6"/>
      <c r="G94" s="6"/>
      <c r="H94" s="6"/>
      <c r="I94" s="6"/>
      <c r="J94" s="6"/>
      <c r="K94" s="6"/>
      <c r="L94" s="6"/>
      <c r="M94" s="6"/>
      <c r="N94" s="6"/>
      <c r="O94" s="6"/>
      <c r="P94" s="6"/>
      <c r="Q94" s="6"/>
      <c r="R94" s="6"/>
      <c r="S94" s="6"/>
      <c r="T94" s="6"/>
      <c r="U94" s="6"/>
    </row>
    <row r="95" spans="2:21">
      <c r="B95" s="5" t="s">
        <v>138</v>
      </c>
      <c r="C95" s="6">
        <v>100</v>
      </c>
      <c r="D95" s="6">
        <v>10</v>
      </c>
      <c r="E95" s="6">
        <v>140</v>
      </c>
      <c r="F95" s="6" t="s">
        <v>40</v>
      </c>
      <c r="G95" s="6">
        <v>20</v>
      </c>
      <c r="H95" s="6">
        <v>0</v>
      </c>
      <c r="I95" s="6">
        <v>0</v>
      </c>
      <c r="J95" s="6">
        <v>0</v>
      </c>
      <c r="K95" s="6">
        <v>0</v>
      </c>
      <c r="L95" s="6">
        <v>0</v>
      </c>
      <c r="M95" s="6">
        <v>0</v>
      </c>
      <c r="N95" s="6">
        <v>0</v>
      </c>
      <c r="O95" s="6">
        <v>0</v>
      </c>
      <c r="P95" s="6">
        <v>0</v>
      </c>
      <c r="Q95" s="6">
        <v>0</v>
      </c>
      <c r="R95" s="6">
        <v>0</v>
      </c>
      <c r="S95" s="6">
        <v>0</v>
      </c>
      <c r="T95" s="6">
        <v>270</v>
      </c>
      <c r="U95" s="6"/>
    </row>
    <row r="96" spans="2:21">
      <c r="B96" s="5"/>
    </row>
    <row r="97" spans="2:21" ht="13">
      <c r="B97" s="3" t="s">
        <v>139</v>
      </c>
      <c r="C97" s="6"/>
      <c r="D97" s="6"/>
      <c r="E97" s="6"/>
      <c r="F97" s="6"/>
      <c r="G97" s="6"/>
      <c r="H97" s="6"/>
      <c r="I97" s="6"/>
      <c r="J97" s="6"/>
      <c r="K97" s="6"/>
      <c r="L97" s="6"/>
      <c r="M97" s="6"/>
      <c r="N97" s="6"/>
      <c r="O97" s="6"/>
      <c r="P97" s="6"/>
      <c r="Q97" s="6"/>
      <c r="R97" s="6"/>
      <c r="S97" s="6"/>
      <c r="T97" s="6"/>
      <c r="U97" s="6"/>
    </row>
    <row r="98" spans="2:21">
      <c r="B98" s="5" t="s">
        <v>140</v>
      </c>
      <c r="C98" s="6">
        <v>1300</v>
      </c>
      <c r="D98" s="6">
        <v>90</v>
      </c>
      <c r="E98" s="6">
        <v>1150</v>
      </c>
      <c r="F98" s="6">
        <v>70</v>
      </c>
      <c r="G98" s="6">
        <v>210</v>
      </c>
      <c r="H98" s="6">
        <v>0</v>
      </c>
      <c r="I98" s="6">
        <v>0</v>
      </c>
      <c r="J98" s="6">
        <v>0</v>
      </c>
      <c r="K98" s="6">
        <v>0</v>
      </c>
      <c r="L98" s="6">
        <v>0</v>
      </c>
      <c r="M98" s="6">
        <v>0</v>
      </c>
      <c r="N98" s="6">
        <v>2540</v>
      </c>
      <c r="O98" s="6">
        <v>0</v>
      </c>
      <c r="P98" s="6">
        <v>0</v>
      </c>
      <c r="Q98" s="6">
        <v>10</v>
      </c>
      <c r="R98" s="6">
        <v>20</v>
      </c>
      <c r="S98" s="6">
        <v>40</v>
      </c>
      <c r="T98" s="6">
        <v>5430</v>
      </c>
      <c r="U98" s="6"/>
    </row>
    <row r="99" spans="2:21">
      <c r="B99" s="5" t="s">
        <v>141</v>
      </c>
      <c r="C99" s="6">
        <v>50</v>
      </c>
      <c r="D99" s="6" t="s">
        <v>40</v>
      </c>
      <c r="E99" s="6">
        <v>50</v>
      </c>
      <c r="F99" s="6">
        <v>90</v>
      </c>
      <c r="G99" s="6">
        <v>10</v>
      </c>
      <c r="H99" s="6">
        <v>0</v>
      </c>
      <c r="I99" s="6">
        <v>0</v>
      </c>
      <c r="J99" s="6">
        <v>0</v>
      </c>
      <c r="K99" s="6" t="s">
        <v>40</v>
      </c>
      <c r="L99" s="6">
        <v>0</v>
      </c>
      <c r="M99" s="6">
        <v>0</v>
      </c>
      <c r="N99" s="6">
        <v>60</v>
      </c>
      <c r="O99" s="6">
        <v>0</v>
      </c>
      <c r="P99" s="6">
        <v>0</v>
      </c>
      <c r="Q99" s="6">
        <v>0</v>
      </c>
      <c r="R99" s="6" t="s">
        <v>40</v>
      </c>
      <c r="S99" s="6">
        <v>0</v>
      </c>
      <c r="T99" s="6">
        <v>260</v>
      </c>
      <c r="U99" s="6"/>
    </row>
    <row r="100" spans="2:21">
      <c r="B100" s="5"/>
    </row>
    <row r="101" spans="2:21" ht="13">
      <c r="B101" s="3" t="s">
        <v>142</v>
      </c>
      <c r="C101" s="6"/>
      <c r="D101" s="6"/>
      <c r="E101" s="6"/>
      <c r="F101" s="6"/>
      <c r="G101" s="6"/>
      <c r="H101" s="6"/>
      <c r="I101" s="6"/>
      <c r="J101" s="6"/>
      <c r="K101" s="6"/>
      <c r="L101" s="6"/>
      <c r="M101" s="6"/>
      <c r="N101" s="6"/>
      <c r="O101" s="6"/>
      <c r="P101" s="6"/>
      <c r="Q101" s="6"/>
      <c r="R101" s="6"/>
      <c r="S101" s="6"/>
      <c r="T101" s="6"/>
      <c r="U101" s="6"/>
    </row>
    <row r="102" spans="2:21">
      <c r="B102" s="5" t="s">
        <v>143</v>
      </c>
      <c r="C102" s="6" t="s">
        <v>40</v>
      </c>
      <c r="D102" s="6">
        <v>0</v>
      </c>
      <c r="E102" s="6">
        <v>10</v>
      </c>
      <c r="F102" s="6">
        <v>20</v>
      </c>
      <c r="G102" s="6">
        <v>10</v>
      </c>
      <c r="H102" s="6">
        <v>0</v>
      </c>
      <c r="I102" s="6">
        <v>0</v>
      </c>
      <c r="J102" s="6">
        <v>0</v>
      </c>
      <c r="K102" s="6">
        <v>0</v>
      </c>
      <c r="L102" s="6">
        <v>0</v>
      </c>
      <c r="M102" s="6" t="s">
        <v>40</v>
      </c>
      <c r="N102" s="6">
        <v>0</v>
      </c>
      <c r="O102" s="6">
        <v>0</v>
      </c>
      <c r="P102" s="6">
        <v>0</v>
      </c>
      <c r="Q102" s="6">
        <v>0</v>
      </c>
      <c r="R102" s="6">
        <v>40</v>
      </c>
      <c r="S102" s="6">
        <v>0</v>
      </c>
      <c r="T102" s="6">
        <v>80</v>
      </c>
      <c r="U102" s="6"/>
    </row>
    <row r="103" spans="2:21">
      <c r="B103" s="5" t="s">
        <v>144</v>
      </c>
      <c r="C103" s="6">
        <v>0</v>
      </c>
      <c r="D103" s="6">
        <v>0</v>
      </c>
      <c r="E103" s="6">
        <v>10</v>
      </c>
      <c r="F103" s="6" t="s">
        <v>40</v>
      </c>
      <c r="G103" s="6">
        <v>0</v>
      </c>
      <c r="H103" s="6">
        <v>0</v>
      </c>
      <c r="I103" s="6">
        <v>0</v>
      </c>
      <c r="J103" s="6">
        <v>0</v>
      </c>
      <c r="K103" s="6">
        <v>0</v>
      </c>
      <c r="L103" s="6">
        <v>0</v>
      </c>
      <c r="M103" s="6">
        <v>0</v>
      </c>
      <c r="N103" s="6">
        <v>0</v>
      </c>
      <c r="O103" s="6">
        <v>0</v>
      </c>
      <c r="P103" s="6">
        <v>0</v>
      </c>
      <c r="Q103" s="6">
        <v>0</v>
      </c>
      <c r="R103" s="6">
        <v>0</v>
      </c>
      <c r="S103" s="6">
        <v>0</v>
      </c>
      <c r="T103" s="6">
        <v>10</v>
      </c>
      <c r="U103" s="6"/>
    </row>
    <row r="104" spans="2:21">
      <c r="B104" s="5" t="s">
        <v>145</v>
      </c>
      <c r="C104" s="6">
        <v>10</v>
      </c>
      <c r="D104" s="6">
        <v>0</v>
      </c>
      <c r="E104" s="6" t="s">
        <v>40</v>
      </c>
      <c r="F104" s="6">
        <v>0</v>
      </c>
      <c r="G104" s="6" t="s">
        <v>40</v>
      </c>
      <c r="H104" s="6">
        <v>0</v>
      </c>
      <c r="I104" s="6">
        <v>0</v>
      </c>
      <c r="J104" s="6">
        <v>0</v>
      </c>
      <c r="K104" s="6">
        <v>0</v>
      </c>
      <c r="L104" s="6">
        <v>0</v>
      </c>
      <c r="M104" s="6">
        <v>0</v>
      </c>
      <c r="N104" s="6">
        <v>0</v>
      </c>
      <c r="O104" s="6">
        <v>0</v>
      </c>
      <c r="P104" s="6">
        <v>0</v>
      </c>
      <c r="Q104" s="6">
        <v>0</v>
      </c>
      <c r="R104" s="6">
        <v>10</v>
      </c>
      <c r="S104" s="6">
        <v>0</v>
      </c>
      <c r="T104" s="6">
        <v>30</v>
      </c>
      <c r="U104" s="6"/>
    </row>
    <row r="105" spans="2:21">
      <c r="B105" s="5" t="s">
        <v>146</v>
      </c>
      <c r="C105" s="6">
        <v>0</v>
      </c>
      <c r="D105" s="6">
        <v>0</v>
      </c>
      <c r="E105" s="6">
        <v>0</v>
      </c>
      <c r="F105" s="6" t="s">
        <v>40</v>
      </c>
      <c r="G105" s="6">
        <v>0</v>
      </c>
      <c r="H105" s="6">
        <v>0</v>
      </c>
      <c r="I105" s="6">
        <v>0</v>
      </c>
      <c r="J105" s="6">
        <v>0</v>
      </c>
      <c r="K105" s="6">
        <v>0</v>
      </c>
      <c r="L105" s="6">
        <v>0</v>
      </c>
      <c r="M105" s="6">
        <v>0</v>
      </c>
      <c r="N105" s="6">
        <v>0</v>
      </c>
      <c r="O105" s="6">
        <v>0</v>
      </c>
      <c r="P105" s="6">
        <v>0</v>
      </c>
      <c r="Q105" s="6">
        <v>0</v>
      </c>
      <c r="R105" s="6" t="s">
        <v>40</v>
      </c>
      <c r="S105" s="6">
        <v>0</v>
      </c>
      <c r="T105" s="6" t="s">
        <v>40</v>
      </c>
      <c r="U105" s="6"/>
    </row>
    <row r="106" spans="2:21">
      <c r="B106" s="5" t="s">
        <v>147</v>
      </c>
      <c r="C106" s="6">
        <v>0</v>
      </c>
      <c r="D106" s="6">
        <v>0</v>
      </c>
      <c r="E106" s="6">
        <v>0</v>
      </c>
      <c r="F106" s="6" t="s">
        <v>40</v>
      </c>
      <c r="G106" s="6">
        <v>0</v>
      </c>
      <c r="H106" s="6">
        <v>0</v>
      </c>
      <c r="I106" s="6">
        <v>0</v>
      </c>
      <c r="J106" s="6">
        <v>0</v>
      </c>
      <c r="K106" s="6">
        <v>0</v>
      </c>
      <c r="L106" s="6">
        <v>0</v>
      </c>
      <c r="M106" s="6">
        <v>0</v>
      </c>
      <c r="N106" s="6">
        <v>0</v>
      </c>
      <c r="O106" s="6">
        <v>0</v>
      </c>
      <c r="P106" s="6">
        <v>0</v>
      </c>
      <c r="Q106" s="6">
        <v>0</v>
      </c>
      <c r="R106" s="6" t="s">
        <v>40</v>
      </c>
      <c r="S106" s="6">
        <v>0</v>
      </c>
      <c r="T106" s="6" t="s">
        <v>40</v>
      </c>
      <c r="U106" s="6"/>
    </row>
    <row r="107" spans="2:21">
      <c r="B107" s="5"/>
    </row>
    <row r="108" spans="2:21" ht="13">
      <c r="B108" s="3" t="s">
        <v>148</v>
      </c>
      <c r="C108" s="6"/>
      <c r="D108" s="6"/>
      <c r="E108" s="6"/>
      <c r="F108" s="6"/>
      <c r="G108" s="6"/>
      <c r="H108" s="6"/>
      <c r="I108" s="6"/>
      <c r="J108" s="6"/>
      <c r="K108" s="6"/>
      <c r="L108" s="6"/>
      <c r="M108" s="6"/>
      <c r="N108" s="6"/>
      <c r="O108" s="6"/>
      <c r="P108" s="6"/>
      <c r="Q108" s="6"/>
      <c r="R108" s="6"/>
      <c r="S108" s="6"/>
      <c r="T108" s="6"/>
      <c r="U108" s="6"/>
    </row>
    <row r="109" spans="2:21">
      <c r="B109" s="5" t="s">
        <v>149</v>
      </c>
      <c r="C109" s="6">
        <v>380</v>
      </c>
      <c r="D109" s="6">
        <v>40</v>
      </c>
      <c r="E109" s="6">
        <v>610</v>
      </c>
      <c r="F109" s="6">
        <v>110</v>
      </c>
      <c r="G109" s="6">
        <v>90</v>
      </c>
      <c r="H109" s="6">
        <v>0</v>
      </c>
      <c r="I109" s="6">
        <v>0</v>
      </c>
      <c r="J109" s="6">
        <v>0</v>
      </c>
      <c r="K109" s="6">
        <v>0</v>
      </c>
      <c r="L109" s="6">
        <v>0</v>
      </c>
      <c r="M109" s="6">
        <v>10</v>
      </c>
      <c r="N109" s="6">
        <v>0</v>
      </c>
      <c r="O109" s="6">
        <v>0</v>
      </c>
      <c r="P109" s="6">
        <v>0</v>
      </c>
      <c r="Q109" s="6">
        <v>0</v>
      </c>
      <c r="R109" s="6">
        <v>90</v>
      </c>
      <c r="S109" s="6">
        <v>0</v>
      </c>
      <c r="T109" s="6">
        <v>1330</v>
      </c>
      <c r="U109" s="6"/>
    </row>
    <row r="110" spans="2:21">
      <c r="B110" s="5"/>
    </row>
    <row r="111" spans="2:21" ht="13">
      <c r="B111" s="3" t="s">
        <v>150</v>
      </c>
      <c r="C111" s="6"/>
      <c r="D111" s="6"/>
      <c r="E111" s="6"/>
      <c r="F111" s="6"/>
      <c r="G111" s="6"/>
      <c r="H111" s="6"/>
      <c r="I111" s="6"/>
      <c r="J111" s="6"/>
      <c r="K111" s="6"/>
      <c r="L111" s="6"/>
      <c r="M111" s="6"/>
      <c r="N111" s="6"/>
      <c r="O111" s="6"/>
      <c r="P111" s="6"/>
      <c r="Q111" s="6"/>
      <c r="R111" s="6"/>
      <c r="S111" s="6"/>
      <c r="T111" s="6"/>
      <c r="U111" s="6"/>
    </row>
    <row r="112" spans="2:21">
      <c r="B112" s="5" t="s">
        <v>151</v>
      </c>
      <c r="C112" s="6">
        <v>50</v>
      </c>
      <c r="D112" s="6">
        <v>10</v>
      </c>
      <c r="E112" s="6">
        <v>90</v>
      </c>
      <c r="F112" s="6">
        <v>60</v>
      </c>
      <c r="G112" s="6">
        <v>20</v>
      </c>
      <c r="H112" s="6">
        <v>0</v>
      </c>
      <c r="I112" s="6">
        <v>0</v>
      </c>
      <c r="J112" s="6" t="s">
        <v>40</v>
      </c>
      <c r="K112" s="6">
        <v>0</v>
      </c>
      <c r="L112" s="6">
        <v>0</v>
      </c>
      <c r="M112" s="6">
        <v>10</v>
      </c>
      <c r="N112" s="6">
        <v>0</v>
      </c>
      <c r="O112" s="6">
        <v>0</v>
      </c>
      <c r="P112" s="6">
        <v>0</v>
      </c>
      <c r="Q112" s="6">
        <v>0</v>
      </c>
      <c r="R112" s="6">
        <v>0</v>
      </c>
      <c r="S112" s="6">
        <v>0</v>
      </c>
      <c r="T112" s="6">
        <v>230</v>
      </c>
      <c r="U112" s="6"/>
    </row>
    <row r="113" spans="2:21">
      <c r="B113" s="5" t="s">
        <v>152</v>
      </c>
      <c r="C113" s="6" t="s">
        <v>40</v>
      </c>
      <c r="D113" s="6" t="s">
        <v>40</v>
      </c>
      <c r="E113" s="6">
        <v>10</v>
      </c>
      <c r="F113" s="6">
        <v>0</v>
      </c>
      <c r="G113" s="6">
        <v>0</v>
      </c>
      <c r="H113" s="6">
        <v>0</v>
      </c>
      <c r="I113" s="6">
        <v>0</v>
      </c>
      <c r="J113" s="6">
        <v>0</v>
      </c>
      <c r="K113" s="6">
        <v>0</v>
      </c>
      <c r="L113" s="6">
        <v>0</v>
      </c>
      <c r="M113" s="6">
        <v>0</v>
      </c>
      <c r="N113" s="6">
        <v>0</v>
      </c>
      <c r="O113" s="6">
        <v>0</v>
      </c>
      <c r="P113" s="6">
        <v>0</v>
      </c>
      <c r="Q113" s="6">
        <v>0</v>
      </c>
      <c r="R113" s="6">
        <v>0</v>
      </c>
      <c r="S113" s="6">
        <v>0</v>
      </c>
      <c r="T113" s="6">
        <v>10</v>
      </c>
      <c r="U113" s="6"/>
    </row>
    <row r="114" spans="2:21">
      <c r="B114" s="5" t="s">
        <v>790</v>
      </c>
      <c r="C114" s="6">
        <v>430</v>
      </c>
      <c r="D114" s="6">
        <v>30</v>
      </c>
      <c r="E114" s="6">
        <v>390</v>
      </c>
      <c r="F114" s="6">
        <v>420</v>
      </c>
      <c r="G114" s="6">
        <v>60</v>
      </c>
      <c r="H114" s="6">
        <v>0</v>
      </c>
      <c r="I114" s="6">
        <v>0</v>
      </c>
      <c r="J114" s="6">
        <v>70</v>
      </c>
      <c r="K114" s="6">
        <v>0</v>
      </c>
      <c r="L114" s="6">
        <v>0</v>
      </c>
      <c r="M114" s="6">
        <v>0</v>
      </c>
      <c r="N114" s="6">
        <v>0</v>
      </c>
      <c r="O114" s="6">
        <v>0</v>
      </c>
      <c r="P114" s="6" t="s">
        <v>40</v>
      </c>
      <c r="Q114" s="6">
        <v>0</v>
      </c>
      <c r="R114" s="6">
        <v>0</v>
      </c>
      <c r="S114" s="6">
        <v>0</v>
      </c>
      <c r="T114" s="6">
        <v>1380</v>
      </c>
      <c r="U114" s="6"/>
    </row>
    <row r="115" spans="2:21">
      <c r="B115" s="5" t="s">
        <v>153</v>
      </c>
      <c r="C115" s="6">
        <v>10</v>
      </c>
      <c r="D115" s="6">
        <v>0</v>
      </c>
      <c r="E115" s="6">
        <v>20</v>
      </c>
      <c r="F115" s="6">
        <v>10</v>
      </c>
      <c r="G115" s="6">
        <v>10</v>
      </c>
      <c r="H115" s="6">
        <v>0</v>
      </c>
      <c r="I115" s="6">
        <v>0</v>
      </c>
      <c r="J115" s="6">
        <v>0</v>
      </c>
      <c r="K115" s="6">
        <v>0</v>
      </c>
      <c r="L115" s="6">
        <v>0</v>
      </c>
      <c r="M115" s="6">
        <v>0</v>
      </c>
      <c r="N115" s="6">
        <v>0</v>
      </c>
      <c r="O115" s="6">
        <v>0</v>
      </c>
      <c r="P115" s="6">
        <v>0</v>
      </c>
      <c r="Q115" s="6">
        <v>0</v>
      </c>
      <c r="R115" s="6">
        <v>0</v>
      </c>
      <c r="S115" s="6">
        <v>0</v>
      </c>
      <c r="T115" s="6">
        <v>40</v>
      </c>
      <c r="U115" s="6"/>
    </row>
    <row r="116" spans="2:21">
      <c r="B116" s="5" t="s">
        <v>789</v>
      </c>
      <c r="C116" s="6">
        <v>800</v>
      </c>
      <c r="D116" s="6">
        <v>90</v>
      </c>
      <c r="E116" s="6">
        <v>2420</v>
      </c>
      <c r="F116" s="6">
        <v>260</v>
      </c>
      <c r="G116" s="6">
        <v>570</v>
      </c>
      <c r="H116" s="6">
        <v>0</v>
      </c>
      <c r="I116" s="6">
        <v>0</v>
      </c>
      <c r="J116" s="6" t="s">
        <v>40</v>
      </c>
      <c r="K116" s="6">
        <v>0</v>
      </c>
      <c r="L116" s="6">
        <v>0</v>
      </c>
      <c r="M116" s="6" t="s">
        <v>40</v>
      </c>
      <c r="N116" s="6">
        <v>0</v>
      </c>
      <c r="O116" s="6">
        <v>0</v>
      </c>
      <c r="P116" s="6">
        <v>0</v>
      </c>
      <c r="Q116" s="6">
        <v>0</v>
      </c>
      <c r="R116" s="6" t="s">
        <v>40</v>
      </c>
      <c r="S116" s="6">
        <v>0</v>
      </c>
      <c r="T116" s="6">
        <v>4130</v>
      </c>
      <c r="U116" s="6"/>
    </row>
    <row r="117" spans="2:21">
      <c r="B117" s="5" t="s">
        <v>154</v>
      </c>
      <c r="C117" s="6">
        <v>10</v>
      </c>
      <c r="D117" s="6" t="s">
        <v>40</v>
      </c>
      <c r="E117" s="6">
        <v>40</v>
      </c>
      <c r="F117" s="6">
        <v>10</v>
      </c>
      <c r="G117" s="6">
        <v>10</v>
      </c>
      <c r="H117" s="6">
        <v>0</v>
      </c>
      <c r="I117" s="6">
        <v>0</v>
      </c>
      <c r="J117" s="6">
        <v>0</v>
      </c>
      <c r="K117" s="6">
        <v>0</v>
      </c>
      <c r="L117" s="6">
        <v>0</v>
      </c>
      <c r="M117" s="6">
        <v>0</v>
      </c>
      <c r="N117" s="6">
        <v>0</v>
      </c>
      <c r="O117" s="6">
        <v>0</v>
      </c>
      <c r="P117" s="6">
        <v>0</v>
      </c>
      <c r="Q117" s="6">
        <v>0</v>
      </c>
      <c r="R117" s="6">
        <v>0</v>
      </c>
      <c r="S117" s="6">
        <v>0</v>
      </c>
      <c r="T117" s="6">
        <v>70</v>
      </c>
      <c r="U117" s="6"/>
    </row>
    <row r="118" spans="2:21">
      <c r="B118" s="5"/>
    </row>
    <row r="119" spans="2:21" ht="13">
      <c r="B119" s="3" t="s">
        <v>155</v>
      </c>
      <c r="C119" s="6"/>
      <c r="D119" s="6"/>
      <c r="E119" s="6"/>
      <c r="F119" s="6"/>
      <c r="G119" s="6"/>
      <c r="H119" s="6"/>
      <c r="I119" s="6"/>
      <c r="J119" s="6"/>
      <c r="K119" s="6"/>
      <c r="L119" s="6"/>
      <c r="M119" s="6"/>
      <c r="N119" s="6"/>
      <c r="O119" s="6"/>
      <c r="P119" s="6"/>
      <c r="Q119" s="6"/>
      <c r="R119" s="6"/>
      <c r="S119" s="6"/>
      <c r="T119" s="6"/>
      <c r="U119" s="6"/>
    </row>
    <row r="120" spans="2:21">
      <c r="B120" s="5" t="s">
        <v>155</v>
      </c>
      <c r="C120" s="6" t="s">
        <v>40</v>
      </c>
      <c r="D120" s="6">
        <v>0</v>
      </c>
      <c r="E120" s="6">
        <v>20</v>
      </c>
      <c r="F120" s="6">
        <v>10</v>
      </c>
      <c r="G120" s="6">
        <v>0</v>
      </c>
      <c r="H120" s="6">
        <v>0</v>
      </c>
      <c r="I120" s="6">
        <v>0</v>
      </c>
      <c r="J120" s="6">
        <v>0</v>
      </c>
      <c r="K120" s="6">
        <v>0</v>
      </c>
      <c r="L120" s="6">
        <v>0</v>
      </c>
      <c r="M120" s="6">
        <v>0</v>
      </c>
      <c r="N120" s="6" t="s">
        <v>40</v>
      </c>
      <c r="O120" s="6">
        <v>0</v>
      </c>
      <c r="P120" s="6">
        <v>0</v>
      </c>
      <c r="Q120" s="6">
        <v>0</v>
      </c>
      <c r="R120" s="6">
        <v>0</v>
      </c>
      <c r="S120" s="6">
        <v>0</v>
      </c>
      <c r="T120" s="6">
        <v>30</v>
      </c>
      <c r="U120" s="6"/>
    </row>
    <row r="121" spans="2:21">
      <c r="B121" s="5"/>
    </row>
    <row r="122" spans="2:21" ht="13">
      <c r="B122" s="3" t="s">
        <v>156</v>
      </c>
      <c r="C122" s="6"/>
      <c r="D122" s="6"/>
      <c r="E122" s="6"/>
      <c r="F122" s="6"/>
      <c r="G122" s="6"/>
      <c r="H122" s="6"/>
      <c r="I122" s="6"/>
      <c r="J122" s="6"/>
      <c r="K122" s="6"/>
      <c r="L122" s="6"/>
      <c r="M122" s="6"/>
      <c r="N122" s="6"/>
      <c r="O122" s="6"/>
      <c r="P122" s="6"/>
      <c r="Q122" s="6"/>
      <c r="R122" s="6"/>
      <c r="S122" s="6"/>
      <c r="T122" s="6"/>
      <c r="U122" s="6"/>
    </row>
    <row r="123" spans="2:21">
      <c r="B123" s="5" t="s">
        <v>156</v>
      </c>
      <c r="C123" s="6">
        <v>70</v>
      </c>
      <c r="D123" s="6" t="s">
        <v>40</v>
      </c>
      <c r="E123" s="6">
        <v>100</v>
      </c>
      <c r="F123" s="6" t="s">
        <v>40</v>
      </c>
      <c r="G123" s="6" t="s">
        <v>40</v>
      </c>
      <c r="H123" s="6">
        <v>0</v>
      </c>
      <c r="I123" s="6">
        <v>0</v>
      </c>
      <c r="J123" s="6">
        <v>0</v>
      </c>
      <c r="K123" s="6">
        <v>0</v>
      </c>
      <c r="L123" s="6">
        <v>0</v>
      </c>
      <c r="M123" s="6">
        <v>0</v>
      </c>
      <c r="N123" s="6">
        <v>0</v>
      </c>
      <c r="O123" s="6">
        <v>0</v>
      </c>
      <c r="P123" s="6">
        <v>0</v>
      </c>
      <c r="Q123" s="6">
        <v>0</v>
      </c>
      <c r="R123" s="6" t="s">
        <v>40</v>
      </c>
      <c r="S123" s="6">
        <v>0</v>
      </c>
      <c r="T123" s="6">
        <v>180</v>
      </c>
      <c r="U123" s="6"/>
    </row>
    <row r="124" spans="2:21">
      <c r="B124" s="5"/>
    </row>
    <row r="125" spans="2:21" ht="13">
      <c r="B125" s="3" t="s">
        <v>157</v>
      </c>
      <c r="C125" s="6"/>
      <c r="D125" s="6"/>
      <c r="E125" s="6"/>
      <c r="F125" s="6"/>
      <c r="G125" s="6"/>
      <c r="H125" s="6"/>
      <c r="I125" s="6"/>
      <c r="J125" s="6"/>
      <c r="K125" s="6"/>
      <c r="L125" s="6"/>
      <c r="M125" s="6"/>
      <c r="N125" s="6"/>
      <c r="O125" s="6"/>
      <c r="P125" s="6"/>
      <c r="Q125" s="6"/>
      <c r="R125" s="6"/>
      <c r="S125" s="6"/>
      <c r="T125" s="6"/>
      <c r="U125" s="6"/>
    </row>
    <row r="126" spans="2:21">
      <c r="B126" s="5" t="s">
        <v>157</v>
      </c>
      <c r="C126" s="6">
        <v>0</v>
      </c>
      <c r="D126" s="6">
        <v>0</v>
      </c>
      <c r="E126" s="6" t="s">
        <v>40</v>
      </c>
      <c r="F126" s="6" t="s">
        <v>40</v>
      </c>
      <c r="G126" s="6" t="s">
        <v>40</v>
      </c>
      <c r="H126" s="6">
        <v>0</v>
      </c>
      <c r="I126" s="6">
        <v>0</v>
      </c>
      <c r="J126" s="6">
        <v>0</v>
      </c>
      <c r="K126" s="6">
        <v>0</v>
      </c>
      <c r="L126" s="6">
        <v>0</v>
      </c>
      <c r="M126" s="6">
        <v>0</v>
      </c>
      <c r="N126" s="6">
        <v>0</v>
      </c>
      <c r="O126" s="6">
        <v>0</v>
      </c>
      <c r="P126" s="6">
        <v>0</v>
      </c>
      <c r="Q126" s="6">
        <v>0</v>
      </c>
      <c r="R126" s="6">
        <v>0</v>
      </c>
      <c r="S126" s="6">
        <v>0</v>
      </c>
      <c r="T126" s="6">
        <v>10</v>
      </c>
      <c r="U126" s="6"/>
    </row>
    <row r="127" spans="2:21">
      <c r="B127" s="5"/>
    </row>
    <row r="128" spans="2:21" ht="13">
      <c r="B128" s="3" t="s">
        <v>158</v>
      </c>
      <c r="C128" s="6"/>
      <c r="D128" s="6"/>
      <c r="E128" s="6"/>
      <c r="F128" s="6"/>
      <c r="G128" s="6"/>
      <c r="H128" s="6"/>
      <c r="I128" s="6"/>
      <c r="J128" s="6"/>
      <c r="K128" s="6"/>
      <c r="L128" s="6"/>
      <c r="M128" s="6"/>
      <c r="N128" s="6"/>
      <c r="O128" s="6"/>
      <c r="P128" s="6"/>
      <c r="Q128" s="6"/>
      <c r="R128" s="6"/>
      <c r="S128" s="6"/>
      <c r="T128" s="6"/>
      <c r="U128" s="6"/>
    </row>
    <row r="129" spans="2:21">
      <c r="B129" s="5" t="s">
        <v>158</v>
      </c>
      <c r="C129" s="6">
        <v>40</v>
      </c>
      <c r="D129" s="6" t="s">
        <v>40</v>
      </c>
      <c r="E129" s="6">
        <v>60</v>
      </c>
      <c r="F129" s="6">
        <v>10</v>
      </c>
      <c r="G129" s="6">
        <v>10</v>
      </c>
      <c r="H129" s="6">
        <v>0</v>
      </c>
      <c r="I129" s="6">
        <v>0</v>
      </c>
      <c r="J129" s="6">
        <v>0</v>
      </c>
      <c r="K129" s="6">
        <v>0</v>
      </c>
      <c r="L129" s="6">
        <v>0</v>
      </c>
      <c r="M129" s="6">
        <v>0</v>
      </c>
      <c r="N129" s="6">
        <v>0</v>
      </c>
      <c r="O129" s="6">
        <v>0</v>
      </c>
      <c r="P129" s="6">
        <v>0</v>
      </c>
      <c r="Q129" s="6">
        <v>0</v>
      </c>
      <c r="R129" s="6">
        <v>10</v>
      </c>
      <c r="S129" s="6">
        <v>0</v>
      </c>
      <c r="T129" s="6">
        <v>130</v>
      </c>
      <c r="U129" s="6"/>
    </row>
    <row r="130" spans="2:21">
      <c r="B130" s="5"/>
    </row>
    <row r="131" spans="2:21" ht="13">
      <c r="B131" s="3" t="s">
        <v>159</v>
      </c>
      <c r="C131" s="6"/>
      <c r="D131" s="6"/>
      <c r="E131" s="6"/>
      <c r="F131" s="6"/>
      <c r="G131" s="6"/>
      <c r="H131" s="6"/>
      <c r="I131" s="6"/>
      <c r="J131" s="6"/>
      <c r="K131" s="6"/>
      <c r="L131" s="6"/>
      <c r="M131" s="6"/>
      <c r="N131" s="6"/>
      <c r="O131" s="6"/>
      <c r="P131" s="6"/>
      <c r="Q131" s="6"/>
      <c r="R131" s="6"/>
      <c r="S131" s="6"/>
      <c r="T131" s="6"/>
      <c r="U131" s="6"/>
    </row>
    <row r="132" spans="2:21">
      <c r="B132" s="5" t="s">
        <v>159</v>
      </c>
      <c r="C132" s="6">
        <v>0</v>
      </c>
      <c r="D132" s="6">
        <v>0</v>
      </c>
      <c r="E132" s="6">
        <v>50</v>
      </c>
      <c r="F132" s="6">
        <v>20</v>
      </c>
      <c r="G132" s="6">
        <v>10</v>
      </c>
      <c r="H132" s="6">
        <v>0</v>
      </c>
      <c r="I132" s="6">
        <v>0</v>
      </c>
      <c r="J132" s="6">
        <v>0</v>
      </c>
      <c r="K132" s="6">
        <v>0</v>
      </c>
      <c r="L132" s="6">
        <v>0</v>
      </c>
      <c r="M132" s="6">
        <v>10</v>
      </c>
      <c r="N132" s="6">
        <v>0</v>
      </c>
      <c r="O132" s="6">
        <v>0</v>
      </c>
      <c r="P132" s="6">
        <v>0</v>
      </c>
      <c r="Q132" s="6" t="s">
        <v>40</v>
      </c>
      <c r="R132" s="6" t="s">
        <v>40</v>
      </c>
      <c r="S132" s="6">
        <v>0</v>
      </c>
      <c r="T132" s="6">
        <v>80</v>
      </c>
      <c r="U132" s="6"/>
    </row>
    <row r="133" spans="2:21">
      <c r="B133" s="5"/>
    </row>
    <row r="134" spans="2:21" ht="13">
      <c r="B134" s="3" t="s">
        <v>161</v>
      </c>
      <c r="C134" s="6"/>
      <c r="D134" s="6"/>
      <c r="E134" s="6"/>
      <c r="F134" s="6"/>
      <c r="G134" s="6"/>
      <c r="H134" s="6"/>
      <c r="I134" s="6"/>
      <c r="J134" s="6"/>
      <c r="K134" s="6"/>
      <c r="L134" s="6"/>
      <c r="M134" s="6"/>
      <c r="N134" s="6"/>
      <c r="O134" s="6"/>
      <c r="P134" s="6"/>
      <c r="Q134" s="6"/>
      <c r="R134" s="6"/>
      <c r="S134" s="6"/>
      <c r="T134" s="6"/>
      <c r="U134" s="6"/>
    </row>
    <row r="135" spans="2:21">
      <c r="B135" s="5" t="s">
        <v>161</v>
      </c>
      <c r="C135" s="6">
        <v>10</v>
      </c>
      <c r="D135" s="6">
        <v>0</v>
      </c>
      <c r="E135" s="6" t="s">
        <v>40</v>
      </c>
      <c r="F135" s="6">
        <v>10</v>
      </c>
      <c r="G135" s="6">
        <v>0</v>
      </c>
      <c r="H135" s="6">
        <v>0</v>
      </c>
      <c r="I135" s="6">
        <v>0</v>
      </c>
      <c r="J135" s="6">
        <v>0</v>
      </c>
      <c r="K135" s="6">
        <v>0</v>
      </c>
      <c r="L135" s="6">
        <v>0</v>
      </c>
      <c r="M135" s="6">
        <v>0</v>
      </c>
      <c r="N135" s="6">
        <v>0</v>
      </c>
      <c r="O135" s="6">
        <v>0</v>
      </c>
      <c r="P135" s="6">
        <v>0</v>
      </c>
      <c r="Q135" s="6">
        <v>0</v>
      </c>
      <c r="R135" s="6">
        <v>0</v>
      </c>
      <c r="S135" s="6">
        <v>0</v>
      </c>
      <c r="T135" s="6">
        <v>20</v>
      </c>
      <c r="U135" s="6"/>
    </row>
    <row r="136" spans="2:21">
      <c r="B136" s="5"/>
    </row>
    <row r="137" spans="2:21" ht="13">
      <c r="B137" s="3" t="s">
        <v>160</v>
      </c>
      <c r="C137" s="6"/>
      <c r="D137" s="6"/>
      <c r="E137" s="6"/>
      <c r="F137" s="6"/>
      <c r="G137" s="6"/>
      <c r="H137" s="6"/>
      <c r="I137" s="6"/>
      <c r="J137" s="6"/>
      <c r="K137" s="6"/>
      <c r="L137" s="6"/>
      <c r="M137" s="6"/>
      <c r="N137" s="6"/>
      <c r="O137" s="6"/>
      <c r="P137" s="6"/>
      <c r="Q137" s="6"/>
      <c r="R137" s="6"/>
      <c r="S137" s="6"/>
      <c r="T137" s="6"/>
      <c r="U137" s="6"/>
    </row>
    <row r="138" spans="2:21">
      <c r="B138" s="5" t="s">
        <v>160</v>
      </c>
      <c r="C138" s="6" t="s">
        <v>40</v>
      </c>
      <c r="D138" s="6">
        <v>0</v>
      </c>
      <c r="E138" s="6">
        <v>10</v>
      </c>
      <c r="F138" s="6">
        <v>10</v>
      </c>
      <c r="G138" s="6">
        <v>0</v>
      </c>
      <c r="H138" s="6">
        <v>0</v>
      </c>
      <c r="I138" s="6">
        <v>0</v>
      </c>
      <c r="J138" s="6">
        <v>0</v>
      </c>
      <c r="K138" s="6">
        <v>0</v>
      </c>
      <c r="L138" s="6">
        <v>0</v>
      </c>
      <c r="M138" s="6">
        <v>0</v>
      </c>
      <c r="N138" s="6">
        <v>0</v>
      </c>
      <c r="O138" s="6">
        <v>0</v>
      </c>
      <c r="P138" s="6">
        <v>0</v>
      </c>
      <c r="Q138" s="6">
        <v>0</v>
      </c>
      <c r="R138" s="6">
        <v>0</v>
      </c>
      <c r="S138" s="6">
        <v>0</v>
      </c>
      <c r="T138" s="6">
        <v>20</v>
      </c>
      <c r="U138" s="6"/>
    </row>
    <row r="139" spans="2:21">
      <c r="B139" s="5"/>
    </row>
    <row r="140" spans="2:21" ht="13">
      <c r="B140" s="3" t="s">
        <v>162</v>
      </c>
      <c r="C140" s="6"/>
      <c r="D140" s="6"/>
      <c r="E140" s="6"/>
      <c r="F140" s="6"/>
      <c r="G140" s="6"/>
      <c r="H140" s="6"/>
      <c r="I140" s="6"/>
      <c r="J140" s="6"/>
      <c r="K140" s="6"/>
      <c r="L140" s="6"/>
      <c r="M140" s="6"/>
      <c r="N140" s="6"/>
      <c r="O140" s="6"/>
      <c r="P140" s="6"/>
      <c r="Q140" s="6"/>
      <c r="R140" s="6"/>
      <c r="S140" s="6"/>
      <c r="T140" s="6"/>
      <c r="U140" s="6"/>
    </row>
    <row r="141" spans="2:21">
      <c r="B141" s="5" t="s">
        <v>163</v>
      </c>
      <c r="C141" s="6" t="s">
        <v>40</v>
      </c>
      <c r="D141" s="6">
        <v>0</v>
      </c>
      <c r="E141" s="6">
        <v>10</v>
      </c>
      <c r="F141" s="6">
        <v>0</v>
      </c>
      <c r="G141" s="6">
        <v>0</v>
      </c>
      <c r="H141" s="6">
        <v>0</v>
      </c>
      <c r="I141" s="6">
        <v>0</v>
      </c>
      <c r="J141" s="6">
        <v>0</v>
      </c>
      <c r="K141" s="6">
        <v>0</v>
      </c>
      <c r="L141" s="6">
        <v>0</v>
      </c>
      <c r="M141" s="6">
        <v>0</v>
      </c>
      <c r="N141" s="6">
        <v>0</v>
      </c>
      <c r="O141" s="6">
        <v>0</v>
      </c>
      <c r="P141" s="6">
        <v>0</v>
      </c>
      <c r="Q141" s="6">
        <v>0</v>
      </c>
      <c r="R141" s="6">
        <v>0</v>
      </c>
      <c r="S141" s="6">
        <v>0</v>
      </c>
      <c r="T141" s="6">
        <v>10</v>
      </c>
      <c r="U141" s="6"/>
    </row>
    <row r="142" spans="2:21">
      <c r="B142" s="5"/>
    </row>
    <row r="143" spans="2:21" ht="13">
      <c r="B143" s="3" t="s">
        <v>164</v>
      </c>
      <c r="C143" s="6"/>
      <c r="D143" s="6"/>
      <c r="E143" s="6"/>
      <c r="F143" s="6"/>
      <c r="G143" s="6"/>
      <c r="H143" s="6"/>
      <c r="I143" s="6"/>
      <c r="J143" s="6"/>
      <c r="K143" s="6"/>
      <c r="L143" s="6"/>
      <c r="M143" s="6"/>
      <c r="N143" s="6"/>
      <c r="O143" s="6"/>
      <c r="P143" s="6"/>
      <c r="Q143" s="6"/>
      <c r="R143" s="6"/>
      <c r="S143" s="6"/>
      <c r="T143" s="6"/>
      <c r="U143" s="6"/>
    </row>
    <row r="144" spans="2:21">
      <c r="B144" s="5" t="s">
        <v>165</v>
      </c>
      <c r="C144" s="6">
        <v>100</v>
      </c>
      <c r="D144" s="6">
        <v>20</v>
      </c>
      <c r="E144" s="6">
        <v>80</v>
      </c>
      <c r="F144" s="6">
        <v>70</v>
      </c>
      <c r="G144" s="6">
        <v>10</v>
      </c>
      <c r="H144" s="6">
        <v>0</v>
      </c>
      <c r="I144" s="6">
        <v>0</v>
      </c>
      <c r="J144" s="6">
        <v>0</v>
      </c>
      <c r="K144" s="6">
        <v>0</v>
      </c>
      <c r="L144" s="6" t="s">
        <v>40</v>
      </c>
      <c r="M144" s="6" t="s">
        <v>40</v>
      </c>
      <c r="N144" s="6">
        <v>0</v>
      </c>
      <c r="O144" s="6">
        <v>0</v>
      </c>
      <c r="P144" s="6">
        <v>0</v>
      </c>
      <c r="Q144" s="6">
        <v>0</v>
      </c>
      <c r="R144" s="6">
        <v>0</v>
      </c>
      <c r="S144" s="6">
        <v>0</v>
      </c>
      <c r="T144" s="6">
        <v>270</v>
      </c>
      <c r="U144" s="6"/>
    </row>
    <row r="145" spans="2:21">
      <c r="B145" s="5" t="s">
        <v>166</v>
      </c>
      <c r="C145" s="6">
        <v>0</v>
      </c>
      <c r="D145" s="6">
        <v>0</v>
      </c>
      <c r="E145" s="6">
        <v>0</v>
      </c>
      <c r="F145" s="6">
        <v>0</v>
      </c>
      <c r="G145" s="6">
        <v>0</v>
      </c>
      <c r="H145" s="6">
        <v>0</v>
      </c>
      <c r="I145" s="6">
        <v>0</v>
      </c>
      <c r="J145" s="6">
        <v>0</v>
      </c>
      <c r="K145" s="6">
        <v>0</v>
      </c>
      <c r="L145" s="6">
        <v>0</v>
      </c>
      <c r="M145" s="6">
        <v>10</v>
      </c>
      <c r="N145" s="6">
        <v>0</v>
      </c>
      <c r="O145" s="6">
        <v>0</v>
      </c>
      <c r="P145" s="6">
        <v>0</v>
      </c>
      <c r="Q145" s="6">
        <v>0</v>
      </c>
      <c r="R145" s="6">
        <v>0</v>
      </c>
      <c r="S145" s="6">
        <v>0</v>
      </c>
      <c r="T145" s="6">
        <v>10</v>
      </c>
      <c r="U145" s="6"/>
    </row>
    <row r="146" spans="2:21">
      <c r="B146" s="5" t="s">
        <v>167</v>
      </c>
      <c r="C146" s="6">
        <v>30</v>
      </c>
      <c r="D146" s="6" t="s">
        <v>40</v>
      </c>
      <c r="E146" s="6">
        <v>40</v>
      </c>
      <c r="F146" s="6">
        <v>20</v>
      </c>
      <c r="G146" s="6" t="s">
        <v>40</v>
      </c>
      <c r="H146" s="6">
        <v>0</v>
      </c>
      <c r="I146" s="6">
        <v>0</v>
      </c>
      <c r="J146" s="6">
        <v>0</v>
      </c>
      <c r="K146" s="6">
        <v>0</v>
      </c>
      <c r="L146" s="6">
        <v>0</v>
      </c>
      <c r="M146" s="6">
        <v>0</v>
      </c>
      <c r="N146" s="6">
        <v>0</v>
      </c>
      <c r="O146" s="6">
        <v>0</v>
      </c>
      <c r="P146" s="6">
        <v>0</v>
      </c>
      <c r="Q146" s="6">
        <v>0</v>
      </c>
      <c r="R146" s="6">
        <v>0</v>
      </c>
      <c r="S146" s="6">
        <v>0</v>
      </c>
      <c r="T146" s="6">
        <v>90</v>
      </c>
      <c r="U146" s="6"/>
    </row>
    <row r="147" spans="2:21">
      <c r="B147" s="5" t="s">
        <v>168</v>
      </c>
      <c r="C147" s="6" t="s">
        <v>40</v>
      </c>
      <c r="D147" s="6">
        <v>0</v>
      </c>
      <c r="E147" s="6" t="s">
        <v>40</v>
      </c>
      <c r="F147" s="6" t="s">
        <v>40</v>
      </c>
      <c r="G147" s="6" t="s">
        <v>40</v>
      </c>
      <c r="H147" s="6">
        <v>0</v>
      </c>
      <c r="I147" s="6">
        <v>0</v>
      </c>
      <c r="J147" s="6">
        <v>0</v>
      </c>
      <c r="K147" s="6">
        <v>0</v>
      </c>
      <c r="L147" s="6" t="s">
        <v>40</v>
      </c>
      <c r="M147" s="6">
        <v>0</v>
      </c>
      <c r="N147" s="6">
        <v>0</v>
      </c>
      <c r="O147" s="6">
        <v>0</v>
      </c>
      <c r="P147" s="6">
        <v>0</v>
      </c>
      <c r="Q147" s="6">
        <v>0</v>
      </c>
      <c r="R147" s="6">
        <v>0</v>
      </c>
      <c r="S147" s="6">
        <v>0</v>
      </c>
      <c r="T147" s="6">
        <v>10</v>
      </c>
      <c r="U147" s="6"/>
    </row>
    <row r="148" spans="2:21">
      <c r="B148" s="5" t="s">
        <v>169</v>
      </c>
      <c r="C148" s="6">
        <v>10</v>
      </c>
      <c r="D148" s="6">
        <v>0</v>
      </c>
      <c r="E148" s="6">
        <v>10</v>
      </c>
      <c r="F148" s="6" t="s">
        <v>40</v>
      </c>
      <c r="G148" s="6" t="s">
        <v>40</v>
      </c>
      <c r="H148" s="6">
        <v>0</v>
      </c>
      <c r="I148" s="6">
        <v>0</v>
      </c>
      <c r="J148" s="6">
        <v>0</v>
      </c>
      <c r="K148" s="6">
        <v>0</v>
      </c>
      <c r="L148" s="6">
        <v>0</v>
      </c>
      <c r="M148" s="6">
        <v>0</v>
      </c>
      <c r="N148" s="6">
        <v>0</v>
      </c>
      <c r="O148" s="6">
        <v>0</v>
      </c>
      <c r="P148" s="6">
        <v>0</v>
      </c>
      <c r="Q148" s="6">
        <v>0</v>
      </c>
      <c r="R148" s="6">
        <v>0</v>
      </c>
      <c r="S148" s="6">
        <v>0</v>
      </c>
      <c r="T148" s="6">
        <v>20</v>
      </c>
      <c r="U148" s="6"/>
    </row>
    <row r="149" spans="2:21">
      <c r="B149" s="5" t="s">
        <v>170</v>
      </c>
      <c r="C149" s="6" t="s">
        <v>40</v>
      </c>
      <c r="D149" s="6">
        <v>0</v>
      </c>
      <c r="E149" s="6">
        <v>10</v>
      </c>
      <c r="F149" s="6" t="s">
        <v>40</v>
      </c>
      <c r="G149" s="6">
        <v>0</v>
      </c>
      <c r="H149" s="6">
        <v>0</v>
      </c>
      <c r="I149" s="6">
        <v>0</v>
      </c>
      <c r="J149" s="6">
        <v>0</v>
      </c>
      <c r="K149" s="6">
        <v>0</v>
      </c>
      <c r="L149" s="6">
        <v>0</v>
      </c>
      <c r="M149" s="6">
        <v>0</v>
      </c>
      <c r="N149" s="6">
        <v>0</v>
      </c>
      <c r="O149" s="6">
        <v>0</v>
      </c>
      <c r="P149" s="6">
        <v>0</v>
      </c>
      <c r="Q149" s="6">
        <v>0</v>
      </c>
      <c r="R149" s="6">
        <v>0</v>
      </c>
      <c r="S149" s="6">
        <v>0</v>
      </c>
      <c r="T149" s="6">
        <v>10</v>
      </c>
      <c r="U149" s="6"/>
    </row>
    <row r="150" spans="2:21">
      <c r="B150" s="5" t="s">
        <v>171</v>
      </c>
      <c r="C150" s="6">
        <v>20</v>
      </c>
      <c r="D150" s="6" t="s">
        <v>40</v>
      </c>
      <c r="E150" s="6">
        <v>40</v>
      </c>
      <c r="F150" s="6" t="s">
        <v>40</v>
      </c>
      <c r="G150" s="6" t="s">
        <v>40</v>
      </c>
      <c r="H150" s="6">
        <v>0</v>
      </c>
      <c r="I150" s="6">
        <v>0</v>
      </c>
      <c r="J150" s="6">
        <v>0</v>
      </c>
      <c r="K150" s="6">
        <v>0</v>
      </c>
      <c r="L150" s="6">
        <v>0</v>
      </c>
      <c r="M150" s="6">
        <v>0</v>
      </c>
      <c r="N150" s="6">
        <v>0</v>
      </c>
      <c r="O150" s="6">
        <v>0</v>
      </c>
      <c r="P150" s="6">
        <v>0</v>
      </c>
      <c r="Q150" s="6">
        <v>0</v>
      </c>
      <c r="R150" s="6">
        <v>0</v>
      </c>
      <c r="S150" s="6">
        <v>0</v>
      </c>
      <c r="T150" s="6">
        <v>60</v>
      </c>
      <c r="U150" s="6"/>
    </row>
    <row r="151" spans="2:21">
      <c r="B151" s="5" t="s">
        <v>172</v>
      </c>
      <c r="C151" s="6">
        <v>10</v>
      </c>
      <c r="D151" s="6">
        <v>0</v>
      </c>
      <c r="E151" s="6">
        <v>10</v>
      </c>
      <c r="F151" s="6">
        <v>10</v>
      </c>
      <c r="G151" s="6">
        <v>0</v>
      </c>
      <c r="H151" s="6">
        <v>0</v>
      </c>
      <c r="I151" s="6">
        <v>0</v>
      </c>
      <c r="J151" s="6">
        <v>0</v>
      </c>
      <c r="K151" s="6">
        <v>0</v>
      </c>
      <c r="L151" s="6" t="s">
        <v>40</v>
      </c>
      <c r="M151" s="6">
        <v>0</v>
      </c>
      <c r="N151" s="6">
        <v>0</v>
      </c>
      <c r="O151" s="6">
        <v>0</v>
      </c>
      <c r="P151" s="6">
        <v>0</v>
      </c>
      <c r="Q151" s="6">
        <v>0</v>
      </c>
      <c r="R151" s="6">
        <v>0</v>
      </c>
      <c r="S151" s="6">
        <v>0</v>
      </c>
      <c r="T151" s="6">
        <v>20</v>
      </c>
      <c r="U151" s="6"/>
    </row>
    <row r="152" spans="2:21">
      <c r="B152" s="5" t="s">
        <v>173</v>
      </c>
      <c r="C152" s="6" t="s">
        <v>40</v>
      </c>
      <c r="D152" s="6">
        <v>0</v>
      </c>
      <c r="E152" s="6">
        <v>0</v>
      </c>
      <c r="F152" s="6">
        <v>0</v>
      </c>
      <c r="G152" s="6">
        <v>0</v>
      </c>
      <c r="H152" s="6">
        <v>0</v>
      </c>
      <c r="I152" s="6">
        <v>0</v>
      </c>
      <c r="J152" s="6">
        <v>0</v>
      </c>
      <c r="K152" s="6">
        <v>0</v>
      </c>
      <c r="L152" s="6">
        <v>0</v>
      </c>
      <c r="M152" s="6">
        <v>0</v>
      </c>
      <c r="N152" s="6">
        <v>0</v>
      </c>
      <c r="O152" s="6">
        <v>0</v>
      </c>
      <c r="P152" s="6">
        <v>0</v>
      </c>
      <c r="Q152" s="6">
        <v>0</v>
      </c>
      <c r="R152" s="6">
        <v>0</v>
      </c>
      <c r="S152" s="6">
        <v>0</v>
      </c>
      <c r="T152" s="6" t="s">
        <v>40</v>
      </c>
      <c r="U152" s="6"/>
    </row>
    <row r="153" spans="2:21">
      <c r="B153" s="5" t="s">
        <v>174</v>
      </c>
      <c r="C153" s="6">
        <v>10</v>
      </c>
      <c r="D153" s="6">
        <v>0</v>
      </c>
      <c r="E153" s="6">
        <v>10</v>
      </c>
      <c r="F153" s="6">
        <v>0</v>
      </c>
      <c r="G153" s="6" t="s">
        <v>40</v>
      </c>
      <c r="H153" s="6">
        <v>0</v>
      </c>
      <c r="I153" s="6">
        <v>0</v>
      </c>
      <c r="J153" s="6">
        <v>0</v>
      </c>
      <c r="K153" s="6">
        <v>0</v>
      </c>
      <c r="L153" s="6">
        <v>0</v>
      </c>
      <c r="M153" s="6">
        <v>0</v>
      </c>
      <c r="N153" s="6">
        <v>0</v>
      </c>
      <c r="O153" s="6">
        <v>0</v>
      </c>
      <c r="P153" s="6">
        <v>0</v>
      </c>
      <c r="Q153" s="6">
        <v>0</v>
      </c>
      <c r="R153" s="6" t="s">
        <v>40</v>
      </c>
      <c r="S153" s="6">
        <v>0</v>
      </c>
      <c r="T153" s="6">
        <v>30</v>
      </c>
      <c r="U153" s="6"/>
    </row>
    <row r="154" spans="2:21">
      <c r="B154" s="5" t="s">
        <v>175</v>
      </c>
      <c r="C154" s="6" t="s">
        <v>40</v>
      </c>
      <c r="D154" s="6">
        <v>0</v>
      </c>
      <c r="E154" s="6">
        <v>0</v>
      </c>
      <c r="F154" s="6">
        <v>0</v>
      </c>
      <c r="G154" s="6" t="s">
        <v>40</v>
      </c>
      <c r="H154" s="6">
        <v>0</v>
      </c>
      <c r="I154" s="6">
        <v>0</v>
      </c>
      <c r="J154" s="6">
        <v>0</v>
      </c>
      <c r="K154" s="6">
        <v>0</v>
      </c>
      <c r="L154" s="6">
        <v>0</v>
      </c>
      <c r="M154" s="6">
        <v>0</v>
      </c>
      <c r="N154" s="6">
        <v>0</v>
      </c>
      <c r="O154" s="6">
        <v>0</v>
      </c>
      <c r="P154" s="6">
        <v>0</v>
      </c>
      <c r="Q154" s="6">
        <v>0</v>
      </c>
      <c r="R154" s="6">
        <v>0</v>
      </c>
      <c r="S154" s="6">
        <v>0</v>
      </c>
      <c r="T154" s="6">
        <v>10</v>
      </c>
      <c r="U154" s="6"/>
    </row>
    <row r="155" spans="2:21">
      <c r="B155" s="5" t="s">
        <v>176</v>
      </c>
      <c r="C155" s="6">
        <v>40</v>
      </c>
      <c r="D155" s="6" t="s">
        <v>40</v>
      </c>
      <c r="E155" s="6">
        <v>50</v>
      </c>
      <c r="F155" s="6">
        <v>10</v>
      </c>
      <c r="G155" s="6">
        <v>0</v>
      </c>
      <c r="H155" s="6">
        <v>0</v>
      </c>
      <c r="I155" s="6">
        <v>0</v>
      </c>
      <c r="J155" s="6">
        <v>0</v>
      </c>
      <c r="K155" s="6">
        <v>0</v>
      </c>
      <c r="L155" s="6">
        <v>0</v>
      </c>
      <c r="M155" s="6">
        <v>0</v>
      </c>
      <c r="N155" s="6">
        <v>0</v>
      </c>
      <c r="O155" s="6">
        <v>0</v>
      </c>
      <c r="P155" s="6">
        <v>0</v>
      </c>
      <c r="Q155" s="6">
        <v>0</v>
      </c>
      <c r="R155" s="6">
        <v>0</v>
      </c>
      <c r="S155" s="6">
        <v>0</v>
      </c>
      <c r="T155" s="6">
        <v>100</v>
      </c>
      <c r="U155" s="6"/>
    </row>
    <row r="156" spans="2:21">
      <c r="B156" s="5" t="s">
        <v>177</v>
      </c>
      <c r="C156" s="6">
        <v>0</v>
      </c>
      <c r="D156" s="6">
        <v>0</v>
      </c>
      <c r="E156" s="6" t="s">
        <v>40</v>
      </c>
      <c r="F156" s="6">
        <v>0</v>
      </c>
      <c r="G156" s="6">
        <v>0</v>
      </c>
      <c r="H156" s="6">
        <v>0</v>
      </c>
      <c r="I156" s="6">
        <v>0</v>
      </c>
      <c r="J156" s="6">
        <v>0</v>
      </c>
      <c r="K156" s="6">
        <v>0</v>
      </c>
      <c r="L156" s="6">
        <v>0</v>
      </c>
      <c r="M156" s="6">
        <v>0</v>
      </c>
      <c r="N156" s="6">
        <v>0</v>
      </c>
      <c r="O156" s="6">
        <v>0</v>
      </c>
      <c r="P156" s="6">
        <v>0</v>
      </c>
      <c r="Q156" s="6">
        <v>0</v>
      </c>
      <c r="R156" s="6">
        <v>0</v>
      </c>
      <c r="S156" s="6">
        <v>0</v>
      </c>
      <c r="T156" s="6" t="s">
        <v>40</v>
      </c>
      <c r="U156" s="6"/>
    </row>
    <row r="157" spans="2:21">
      <c r="B157" s="5" t="s">
        <v>178</v>
      </c>
      <c r="C157" s="6">
        <v>10</v>
      </c>
      <c r="D157" s="6" t="s">
        <v>40</v>
      </c>
      <c r="E157" s="6">
        <v>10</v>
      </c>
      <c r="F157" s="6" t="s">
        <v>40</v>
      </c>
      <c r="G157" s="6">
        <v>0</v>
      </c>
      <c r="H157" s="6">
        <v>0</v>
      </c>
      <c r="I157" s="6">
        <v>0</v>
      </c>
      <c r="J157" s="6">
        <v>0</v>
      </c>
      <c r="K157" s="6">
        <v>0</v>
      </c>
      <c r="L157" s="6">
        <v>0</v>
      </c>
      <c r="M157" s="6">
        <v>0</v>
      </c>
      <c r="N157" s="6">
        <v>0</v>
      </c>
      <c r="O157" s="6">
        <v>0</v>
      </c>
      <c r="P157" s="6">
        <v>0</v>
      </c>
      <c r="Q157" s="6">
        <v>0</v>
      </c>
      <c r="R157" s="6" t="s">
        <v>40</v>
      </c>
      <c r="S157" s="6">
        <v>0</v>
      </c>
      <c r="T157" s="6">
        <v>20</v>
      </c>
      <c r="U157" s="6"/>
    </row>
    <row r="158" spans="2:21">
      <c r="B158" s="5" t="s">
        <v>179</v>
      </c>
      <c r="C158" s="6">
        <v>0</v>
      </c>
      <c r="D158" s="6" t="s">
        <v>40</v>
      </c>
      <c r="E158" s="6">
        <v>0</v>
      </c>
      <c r="F158" s="6">
        <v>0</v>
      </c>
      <c r="G158" s="6">
        <v>0</v>
      </c>
      <c r="H158" s="6">
        <v>0</v>
      </c>
      <c r="I158" s="6">
        <v>0</v>
      </c>
      <c r="J158" s="6">
        <v>0</v>
      </c>
      <c r="K158" s="6">
        <v>0</v>
      </c>
      <c r="L158" s="6">
        <v>0</v>
      </c>
      <c r="M158" s="6">
        <v>0</v>
      </c>
      <c r="N158" s="6">
        <v>0</v>
      </c>
      <c r="O158" s="6">
        <v>0</v>
      </c>
      <c r="P158" s="6">
        <v>0</v>
      </c>
      <c r="Q158" s="6">
        <v>0</v>
      </c>
      <c r="R158" s="6">
        <v>0</v>
      </c>
      <c r="S158" s="6">
        <v>0</v>
      </c>
      <c r="T158" s="6" t="s">
        <v>40</v>
      </c>
      <c r="U158" s="6"/>
    </row>
    <row r="159" spans="2:21">
      <c r="B159" s="5" t="s">
        <v>180</v>
      </c>
      <c r="C159" s="6">
        <v>80</v>
      </c>
      <c r="D159" s="6">
        <v>10</v>
      </c>
      <c r="E159" s="6">
        <v>80</v>
      </c>
      <c r="F159" s="6" t="s">
        <v>40</v>
      </c>
      <c r="G159" s="6">
        <v>70</v>
      </c>
      <c r="H159" s="6">
        <v>0</v>
      </c>
      <c r="I159" s="6">
        <v>0</v>
      </c>
      <c r="J159" s="6">
        <v>0</v>
      </c>
      <c r="K159" s="6">
        <v>0</v>
      </c>
      <c r="L159" s="6">
        <v>0</v>
      </c>
      <c r="M159" s="6">
        <v>0</v>
      </c>
      <c r="N159" s="6">
        <v>0</v>
      </c>
      <c r="O159" s="6">
        <v>0</v>
      </c>
      <c r="P159" s="6">
        <v>0</v>
      </c>
      <c r="Q159" s="6">
        <v>0</v>
      </c>
      <c r="R159" s="6">
        <v>0</v>
      </c>
      <c r="S159" s="6">
        <v>0</v>
      </c>
      <c r="T159" s="6">
        <v>240</v>
      </c>
      <c r="U159" s="6"/>
    </row>
    <row r="160" spans="2:21">
      <c r="B160" s="5" t="s">
        <v>181</v>
      </c>
      <c r="C160" s="6" t="s">
        <v>40</v>
      </c>
      <c r="D160" s="6">
        <v>0</v>
      </c>
      <c r="E160" s="6" t="s">
        <v>40</v>
      </c>
      <c r="F160" s="6">
        <v>0</v>
      </c>
      <c r="G160" s="6">
        <v>0</v>
      </c>
      <c r="H160" s="6">
        <v>0</v>
      </c>
      <c r="I160" s="6">
        <v>0</v>
      </c>
      <c r="J160" s="6">
        <v>0</v>
      </c>
      <c r="K160" s="6">
        <v>0</v>
      </c>
      <c r="L160" s="6">
        <v>0</v>
      </c>
      <c r="M160" s="6">
        <v>0</v>
      </c>
      <c r="N160" s="6">
        <v>0</v>
      </c>
      <c r="O160" s="6">
        <v>0</v>
      </c>
      <c r="P160" s="6">
        <v>0</v>
      </c>
      <c r="Q160" s="6">
        <v>0</v>
      </c>
      <c r="R160" s="6">
        <v>0</v>
      </c>
      <c r="S160" s="6">
        <v>0</v>
      </c>
      <c r="T160" s="6">
        <v>10</v>
      </c>
      <c r="U160" s="6"/>
    </row>
    <row r="161" spans="2:21">
      <c r="B161" s="5" t="s">
        <v>182</v>
      </c>
      <c r="C161" s="6" t="s">
        <v>40</v>
      </c>
      <c r="D161" s="6" t="s">
        <v>40</v>
      </c>
      <c r="E161" s="6">
        <v>20</v>
      </c>
      <c r="F161" s="6" t="s">
        <v>40</v>
      </c>
      <c r="G161" s="6" t="s">
        <v>40</v>
      </c>
      <c r="H161" s="6">
        <v>0</v>
      </c>
      <c r="I161" s="6">
        <v>0</v>
      </c>
      <c r="J161" s="6">
        <v>0</v>
      </c>
      <c r="K161" s="6">
        <v>0</v>
      </c>
      <c r="L161" s="6">
        <v>0</v>
      </c>
      <c r="M161" s="6">
        <v>0</v>
      </c>
      <c r="N161" s="6">
        <v>0</v>
      </c>
      <c r="O161" s="6">
        <v>0</v>
      </c>
      <c r="P161" s="6">
        <v>0</v>
      </c>
      <c r="Q161" s="6">
        <v>0</v>
      </c>
      <c r="R161" s="6">
        <v>0</v>
      </c>
      <c r="S161" s="6">
        <v>0</v>
      </c>
      <c r="T161" s="6">
        <v>30</v>
      </c>
      <c r="U161" s="6"/>
    </row>
    <row r="162" spans="2:21">
      <c r="B162" s="5" t="s">
        <v>183</v>
      </c>
      <c r="C162" s="6" t="s">
        <v>40</v>
      </c>
      <c r="D162" s="6" t="s">
        <v>40</v>
      </c>
      <c r="E162" s="6" t="s">
        <v>40</v>
      </c>
      <c r="F162" s="6" t="s">
        <v>40</v>
      </c>
      <c r="G162" s="6">
        <v>0</v>
      </c>
      <c r="H162" s="6">
        <v>0</v>
      </c>
      <c r="I162" s="6">
        <v>0</v>
      </c>
      <c r="J162" s="6">
        <v>0</v>
      </c>
      <c r="K162" s="6">
        <v>0</v>
      </c>
      <c r="L162" s="6">
        <v>0</v>
      </c>
      <c r="M162" s="6">
        <v>0</v>
      </c>
      <c r="N162" s="6">
        <v>0</v>
      </c>
      <c r="O162" s="6">
        <v>0</v>
      </c>
      <c r="P162" s="6">
        <v>0</v>
      </c>
      <c r="Q162" s="6">
        <v>0</v>
      </c>
      <c r="R162" s="6">
        <v>0</v>
      </c>
      <c r="S162" s="6">
        <v>0</v>
      </c>
      <c r="T162" s="6">
        <v>10</v>
      </c>
      <c r="U162" s="6"/>
    </row>
    <row r="163" spans="2:21">
      <c r="B163" s="5" t="s">
        <v>184</v>
      </c>
      <c r="C163" s="6">
        <v>10</v>
      </c>
      <c r="D163" s="6" t="s">
        <v>40</v>
      </c>
      <c r="E163" s="6">
        <v>10</v>
      </c>
      <c r="F163" s="6">
        <v>0</v>
      </c>
      <c r="G163" s="6">
        <v>0</v>
      </c>
      <c r="H163" s="6">
        <v>0</v>
      </c>
      <c r="I163" s="6">
        <v>0</v>
      </c>
      <c r="J163" s="6">
        <v>0</v>
      </c>
      <c r="K163" s="6">
        <v>0</v>
      </c>
      <c r="L163" s="6" t="s">
        <v>40</v>
      </c>
      <c r="M163" s="6">
        <v>0</v>
      </c>
      <c r="N163" s="6">
        <v>0</v>
      </c>
      <c r="O163" s="6">
        <v>0</v>
      </c>
      <c r="P163" s="6">
        <v>0</v>
      </c>
      <c r="Q163" s="6">
        <v>0</v>
      </c>
      <c r="R163" s="6">
        <v>0</v>
      </c>
      <c r="S163" s="6">
        <v>0</v>
      </c>
      <c r="T163" s="6">
        <v>20</v>
      </c>
      <c r="U163" s="6"/>
    </row>
    <row r="164" spans="2:21">
      <c r="B164" s="5"/>
    </row>
    <row r="165" spans="2:21" ht="13">
      <c r="B165" s="3" t="s">
        <v>185</v>
      </c>
      <c r="C165" s="6"/>
      <c r="D165" s="6"/>
      <c r="E165" s="6"/>
      <c r="F165" s="6"/>
      <c r="G165" s="6"/>
      <c r="H165" s="6"/>
      <c r="I165" s="6"/>
      <c r="J165" s="6"/>
      <c r="K165" s="6"/>
      <c r="L165" s="6"/>
      <c r="M165" s="6"/>
      <c r="N165" s="6"/>
      <c r="O165" s="6"/>
      <c r="P165" s="6"/>
      <c r="Q165" s="6"/>
      <c r="R165" s="6"/>
      <c r="S165" s="6"/>
      <c r="T165" s="6"/>
      <c r="U165" s="6"/>
    </row>
    <row r="166" spans="2:21">
      <c r="B166" s="5" t="s">
        <v>186</v>
      </c>
      <c r="C166" s="6">
        <v>20</v>
      </c>
      <c r="D166" s="6" t="s">
        <v>40</v>
      </c>
      <c r="E166" s="6">
        <v>50</v>
      </c>
      <c r="F166" s="6">
        <v>30</v>
      </c>
      <c r="G166" s="6">
        <v>10</v>
      </c>
      <c r="H166" s="6">
        <v>0</v>
      </c>
      <c r="I166" s="6" t="s">
        <v>40</v>
      </c>
      <c r="J166" s="6">
        <v>0</v>
      </c>
      <c r="K166" s="6">
        <v>0</v>
      </c>
      <c r="L166" s="6">
        <v>0</v>
      </c>
      <c r="M166" s="6">
        <v>0</v>
      </c>
      <c r="N166" s="6">
        <v>0</v>
      </c>
      <c r="O166" s="6">
        <v>0</v>
      </c>
      <c r="P166" s="6" t="s">
        <v>40</v>
      </c>
      <c r="Q166" s="6">
        <v>0</v>
      </c>
      <c r="R166" s="6">
        <v>0</v>
      </c>
      <c r="S166" s="6">
        <v>0</v>
      </c>
      <c r="T166" s="6">
        <v>110</v>
      </c>
      <c r="U166" s="6"/>
    </row>
    <row r="167" spans="2:21">
      <c r="B167" s="5" t="s">
        <v>187</v>
      </c>
      <c r="C167" s="6">
        <v>90</v>
      </c>
      <c r="D167" s="6">
        <v>10</v>
      </c>
      <c r="E167" s="6">
        <v>140</v>
      </c>
      <c r="F167" s="6">
        <v>10</v>
      </c>
      <c r="G167" s="6">
        <v>20</v>
      </c>
      <c r="H167" s="6">
        <v>0</v>
      </c>
      <c r="I167" s="6">
        <v>0</v>
      </c>
      <c r="J167" s="6">
        <v>0</v>
      </c>
      <c r="K167" s="6" t="s">
        <v>40</v>
      </c>
      <c r="L167" s="6">
        <v>0</v>
      </c>
      <c r="M167" s="6">
        <v>0</v>
      </c>
      <c r="N167" s="6">
        <v>0</v>
      </c>
      <c r="O167" s="6">
        <v>0</v>
      </c>
      <c r="P167" s="6">
        <v>0</v>
      </c>
      <c r="Q167" s="6">
        <v>0</v>
      </c>
      <c r="R167" s="6">
        <v>0</v>
      </c>
      <c r="S167" s="6">
        <v>0</v>
      </c>
      <c r="T167" s="6">
        <v>280</v>
      </c>
      <c r="U167" s="6"/>
    </row>
    <row r="168" spans="2:21">
      <c r="B168" s="5" t="s">
        <v>188</v>
      </c>
      <c r="C168" s="6">
        <v>100</v>
      </c>
      <c r="D168" s="6">
        <v>10</v>
      </c>
      <c r="E168" s="6">
        <v>60</v>
      </c>
      <c r="F168" s="6">
        <v>10</v>
      </c>
      <c r="G168" s="6">
        <v>20</v>
      </c>
      <c r="H168" s="6">
        <v>0</v>
      </c>
      <c r="I168" s="6">
        <v>0</v>
      </c>
      <c r="J168" s="6">
        <v>0</v>
      </c>
      <c r="K168" s="6">
        <v>20</v>
      </c>
      <c r="L168" s="6">
        <v>0</v>
      </c>
      <c r="M168" s="6">
        <v>0</v>
      </c>
      <c r="N168" s="6">
        <v>0</v>
      </c>
      <c r="O168" s="6">
        <v>0</v>
      </c>
      <c r="P168" s="6">
        <v>0</v>
      </c>
      <c r="Q168" s="6">
        <v>0</v>
      </c>
      <c r="R168" s="6" t="s">
        <v>40</v>
      </c>
      <c r="S168" s="6">
        <v>0</v>
      </c>
      <c r="T168" s="6">
        <v>230</v>
      </c>
      <c r="U168" s="6"/>
    </row>
    <row r="169" spans="2:21">
      <c r="B169" s="5" t="s">
        <v>189</v>
      </c>
      <c r="C169" s="6">
        <v>20</v>
      </c>
      <c r="D169" s="6" t="s">
        <v>40</v>
      </c>
      <c r="E169" s="6">
        <v>60</v>
      </c>
      <c r="F169" s="6">
        <v>10</v>
      </c>
      <c r="G169" s="6">
        <v>20</v>
      </c>
      <c r="H169" s="6">
        <v>0</v>
      </c>
      <c r="I169" s="6">
        <v>0</v>
      </c>
      <c r="J169" s="6">
        <v>0</v>
      </c>
      <c r="K169" s="6">
        <v>0</v>
      </c>
      <c r="L169" s="6">
        <v>0</v>
      </c>
      <c r="M169" s="6">
        <v>0</v>
      </c>
      <c r="N169" s="6">
        <v>0</v>
      </c>
      <c r="O169" s="6">
        <v>0</v>
      </c>
      <c r="P169" s="6" t="s">
        <v>40</v>
      </c>
      <c r="Q169" s="6">
        <v>0</v>
      </c>
      <c r="R169" s="6">
        <v>0</v>
      </c>
      <c r="S169" s="6">
        <v>0</v>
      </c>
      <c r="T169" s="6">
        <v>100</v>
      </c>
      <c r="U169" s="6"/>
    </row>
    <row r="170" spans="2:21">
      <c r="B170" s="5" t="s">
        <v>190</v>
      </c>
      <c r="C170" s="6" t="s">
        <v>40</v>
      </c>
      <c r="D170" s="6">
        <v>0</v>
      </c>
      <c r="E170" s="6">
        <v>10</v>
      </c>
      <c r="F170" s="6" t="s">
        <v>40</v>
      </c>
      <c r="G170" s="6">
        <v>0</v>
      </c>
      <c r="H170" s="6">
        <v>0</v>
      </c>
      <c r="I170" s="6">
        <v>0</v>
      </c>
      <c r="J170" s="6">
        <v>0</v>
      </c>
      <c r="K170" s="6">
        <v>0</v>
      </c>
      <c r="L170" s="6">
        <v>0</v>
      </c>
      <c r="M170" s="6">
        <v>0</v>
      </c>
      <c r="N170" s="6">
        <v>0</v>
      </c>
      <c r="O170" s="6">
        <v>0</v>
      </c>
      <c r="P170" s="6">
        <v>0</v>
      </c>
      <c r="Q170" s="6">
        <v>0</v>
      </c>
      <c r="R170" s="6" t="s">
        <v>40</v>
      </c>
      <c r="S170" s="6">
        <v>0</v>
      </c>
      <c r="T170" s="6">
        <v>10</v>
      </c>
      <c r="U170" s="6"/>
    </row>
    <row r="171" spans="2:21">
      <c r="B171" s="5"/>
    </row>
    <row r="172" spans="2:21" ht="13">
      <c r="B172" s="3" t="s">
        <v>191</v>
      </c>
      <c r="C172" s="6"/>
      <c r="D172" s="6"/>
      <c r="E172" s="6"/>
      <c r="F172" s="6"/>
      <c r="G172" s="6"/>
      <c r="H172" s="6"/>
      <c r="I172" s="6"/>
      <c r="J172" s="6"/>
      <c r="K172" s="6"/>
      <c r="L172" s="6"/>
      <c r="M172" s="6"/>
      <c r="N172" s="6"/>
      <c r="O172" s="6"/>
      <c r="P172" s="6"/>
      <c r="Q172" s="6"/>
      <c r="R172" s="6"/>
      <c r="S172" s="6"/>
      <c r="T172" s="6"/>
      <c r="U172" s="6"/>
    </row>
    <row r="173" spans="2:21">
      <c r="B173" s="5" t="s">
        <v>191</v>
      </c>
      <c r="C173" s="6">
        <v>50</v>
      </c>
      <c r="D173" s="6">
        <v>10</v>
      </c>
      <c r="E173" s="6">
        <v>160</v>
      </c>
      <c r="F173" s="6">
        <v>60</v>
      </c>
      <c r="G173" s="6">
        <v>20</v>
      </c>
      <c r="H173" s="6">
        <v>0</v>
      </c>
      <c r="I173" s="6">
        <v>0</v>
      </c>
      <c r="J173" s="6">
        <v>0</v>
      </c>
      <c r="K173" s="6">
        <v>0</v>
      </c>
      <c r="L173" s="6">
        <v>0</v>
      </c>
      <c r="M173" s="6">
        <v>0</v>
      </c>
      <c r="N173" s="6" t="s">
        <v>40</v>
      </c>
      <c r="O173" s="6">
        <v>0</v>
      </c>
      <c r="P173" s="6">
        <v>0</v>
      </c>
      <c r="Q173" s="6">
        <v>0</v>
      </c>
      <c r="R173" s="6">
        <v>0</v>
      </c>
      <c r="S173" s="6">
        <v>0</v>
      </c>
      <c r="T173" s="6">
        <v>300</v>
      </c>
      <c r="U173" s="6"/>
    </row>
    <row r="174" spans="2:21">
      <c r="B174" s="5"/>
    </row>
    <row r="175" spans="2:21" ht="13">
      <c r="B175" s="3" t="s">
        <v>192</v>
      </c>
      <c r="C175" s="6"/>
      <c r="D175" s="6"/>
      <c r="E175" s="6"/>
      <c r="F175" s="6"/>
      <c r="G175" s="6"/>
      <c r="H175" s="6"/>
      <c r="I175" s="6"/>
      <c r="J175" s="6"/>
      <c r="K175" s="6"/>
      <c r="L175" s="6"/>
      <c r="M175" s="6"/>
      <c r="N175" s="6"/>
      <c r="O175" s="6"/>
      <c r="P175" s="6"/>
      <c r="Q175" s="6"/>
      <c r="R175" s="6"/>
      <c r="S175" s="6"/>
      <c r="T175" s="6"/>
      <c r="U175" s="6"/>
    </row>
    <row r="176" spans="2:21">
      <c r="B176" s="5" t="s">
        <v>192</v>
      </c>
      <c r="C176" s="6">
        <v>10</v>
      </c>
      <c r="D176" s="6">
        <v>0</v>
      </c>
      <c r="E176" s="6">
        <v>10</v>
      </c>
      <c r="F176" s="6" t="s">
        <v>40</v>
      </c>
      <c r="G176" s="6">
        <v>0</v>
      </c>
      <c r="H176" s="6">
        <v>0</v>
      </c>
      <c r="I176" s="6">
        <v>0</v>
      </c>
      <c r="J176" s="6">
        <v>0</v>
      </c>
      <c r="K176" s="6">
        <v>0</v>
      </c>
      <c r="L176" s="6">
        <v>0</v>
      </c>
      <c r="M176" s="6">
        <v>0</v>
      </c>
      <c r="N176" s="6">
        <v>0</v>
      </c>
      <c r="O176" s="6">
        <v>0</v>
      </c>
      <c r="P176" s="6">
        <v>0</v>
      </c>
      <c r="Q176" s="6">
        <v>0</v>
      </c>
      <c r="R176" s="6" t="s">
        <v>40</v>
      </c>
      <c r="S176" s="6">
        <v>0</v>
      </c>
      <c r="T176" s="6">
        <v>30</v>
      </c>
      <c r="U176" s="6"/>
    </row>
    <row r="177" spans="2:21">
      <c r="B177" s="5"/>
    </row>
    <row r="178" spans="2:21" ht="13">
      <c r="B178" s="3" t="s">
        <v>193</v>
      </c>
      <c r="C178" s="6"/>
      <c r="D178" s="6"/>
      <c r="E178" s="6"/>
      <c r="F178" s="6"/>
      <c r="G178" s="6"/>
      <c r="H178" s="6"/>
      <c r="I178" s="6"/>
      <c r="J178" s="6"/>
      <c r="K178" s="6"/>
      <c r="L178" s="6"/>
      <c r="M178" s="6"/>
      <c r="N178" s="6"/>
      <c r="O178" s="6"/>
      <c r="P178" s="6"/>
      <c r="Q178" s="6"/>
      <c r="R178" s="6"/>
      <c r="S178" s="6"/>
      <c r="T178" s="6"/>
      <c r="U178" s="6"/>
    </row>
    <row r="179" spans="2:21">
      <c r="B179" s="5" t="s">
        <v>193</v>
      </c>
      <c r="C179" s="6" t="s">
        <v>40</v>
      </c>
      <c r="D179" s="6">
        <v>0</v>
      </c>
      <c r="E179" s="6" t="s">
        <v>40</v>
      </c>
      <c r="F179" s="6">
        <v>10</v>
      </c>
      <c r="G179" s="6" t="s">
        <v>40</v>
      </c>
      <c r="H179" s="6">
        <v>0</v>
      </c>
      <c r="I179" s="6">
        <v>0</v>
      </c>
      <c r="J179" s="6">
        <v>0</v>
      </c>
      <c r="K179" s="6">
        <v>0</v>
      </c>
      <c r="L179" s="6">
        <v>0</v>
      </c>
      <c r="M179" s="6">
        <v>0</v>
      </c>
      <c r="N179" s="6">
        <v>0</v>
      </c>
      <c r="O179" s="6">
        <v>0</v>
      </c>
      <c r="P179" s="6">
        <v>0</v>
      </c>
      <c r="Q179" s="6">
        <v>0</v>
      </c>
      <c r="R179" s="6">
        <v>0</v>
      </c>
      <c r="S179" s="6">
        <v>0</v>
      </c>
      <c r="T179" s="6">
        <v>20</v>
      </c>
      <c r="U179" s="6"/>
    </row>
    <row r="180" spans="2:21">
      <c r="B180" s="5"/>
    </row>
    <row r="181" spans="2:21" ht="13">
      <c r="B181" s="3" t="s">
        <v>194</v>
      </c>
      <c r="C181" s="6"/>
      <c r="D181" s="6"/>
      <c r="E181" s="6"/>
      <c r="F181" s="6"/>
      <c r="G181" s="6"/>
      <c r="H181" s="6"/>
      <c r="I181" s="6"/>
      <c r="J181" s="6"/>
      <c r="K181" s="6"/>
      <c r="L181" s="6"/>
      <c r="M181" s="6"/>
      <c r="N181" s="6"/>
      <c r="O181" s="6"/>
      <c r="P181" s="6"/>
      <c r="Q181" s="6"/>
      <c r="R181" s="6"/>
      <c r="S181" s="6"/>
      <c r="T181" s="6"/>
      <c r="U181" s="6"/>
    </row>
    <row r="182" spans="2:21">
      <c r="B182" s="5" t="s">
        <v>194</v>
      </c>
      <c r="C182" s="6">
        <v>0</v>
      </c>
      <c r="D182" s="6">
        <v>0</v>
      </c>
      <c r="E182" s="6">
        <v>0</v>
      </c>
      <c r="F182" s="6" t="s">
        <v>40</v>
      </c>
      <c r="G182" s="6">
        <v>0</v>
      </c>
      <c r="H182" s="6">
        <v>0</v>
      </c>
      <c r="I182" s="6">
        <v>0</v>
      </c>
      <c r="J182" s="6">
        <v>0</v>
      </c>
      <c r="K182" s="6">
        <v>0</v>
      </c>
      <c r="L182" s="6">
        <v>0</v>
      </c>
      <c r="M182" s="6">
        <v>0</v>
      </c>
      <c r="N182" s="6">
        <v>0</v>
      </c>
      <c r="O182" s="6">
        <v>0</v>
      </c>
      <c r="P182" s="6">
        <v>0</v>
      </c>
      <c r="Q182" s="6">
        <v>0</v>
      </c>
      <c r="R182" s="6">
        <v>0</v>
      </c>
      <c r="S182" s="6" t="s">
        <v>40</v>
      </c>
      <c r="T182" s="6" t="s">
        <v>40</v>
      </c>
      <c r="U182" s="6"/>
    </row>
    <row r="183" spans="2:21">
      <c r="B183" s="5"/>
    </row>
    <row r="184" spans="2:21" ht="13">
      <c r="B184" s="3" t="s">
        <v>195</v>
      </c>
      <c r="C184" s="6"/>
      <c r="D184" s="6"/>
      <c r="E184" s="6"/>
      <c r="F184" s="6"/>
      <c r="G184" s="6"/>
      <c r="H184" s="6"/>
      <c r="I184" s="6"/>
      <c r="J184" s="6"/>
      <c r="K184" s="6"/>
      <c r="L184" s="6"/>
      <c r="M184" s="6"/>
      <c r="N184" s="6"/>
      <c r="O184" s="6"/>
      <c r="P184" s="6"/>
      <c r="Q184" s="6"/>
      <c r="R184" s="6"/>
      <c r="S184" s="6"/>
      <c r="T184" s="6"/>
      <c r="U184" s="6"/>
    </row>
    <row r="185" spans="2:21">
      <c r="B185" s="5" t="s">
        <v>196</v>
      </c>
      <c r="C185" s="6" t="s">
        <v>40</v>
      </c>
      <c r="D185" s="6">
        <v>0</v>
      </c>
      <c r="E185" s="6">
        <v>20</v>
      </c>
      <c r="F185" s="6">
        <v>10</v>
      </c>
      <c r="G185" s="6" t="s">
        <v>40</v>
      </c>
      <c r="H185" s="6">
        <v>0</v>
      </c>
      <c r="I185" s="6">
        <v>0</v>
      </c>
      <c r="J185" s="6">
        <v>0</v>
      </c>
      <c r="K185" s="6">
        <v>0</v>
      </c>
      <c r="L185" s="6">
        <v>0</v>
      </c>
      <c r="M185" s="6">
        <v>0</v>
      </c>
      <c r="N185" s="6">
        <v>0</v>
      </c>
      <c r="O185" s="6">
        <v>0</v>
      </c>
      <c r="P185" s="6">
        <v>0</v>
      </c>
      <c r="Q185" s="6">
        <v>0</v>
      </c>
      <c r="R185" s="6" t="s">
        <v>40</v>
      </c>
      <c r="S185" s="6">
        <v>0</v>
      </c>
      <c r="T185" s="6">
        <v>30</v>
      </c>
      <c r="U185" s="6"/>
    </row>
    <row r="186" spans="2:21">
      <c r="B186" s="5"/>
    </row>
    <row r="187" spans="2:21" ht="13">
      <c r="B187" s="3" t="s">
        <v>197</v>
      </c>
      <c r="C187" s="6"/>
      <c r="D187" s="6"/>
      <c r="E187" s="6"/>
      <c r="F187" s="6"/>
      <c r="G187" s="6"/>
      <c r="H187" s="6"/>
      <c r="I187" s="6"/>
      <c r="J187" s="6"/>
      <c r="K187" s="6"/>
      <c r="L187" s="6"/>
      <c r="M187" s="6"/>
      <c r="N187" s="6"/>
      <c r="O187" s="6"/>
      <c r="P187" s="6"/>
      <c r="Q187" s="6"/>
      <c r="R187" s="6"/>
      <c r="S187" s="6"/>
      <c r="T187" s="6"/>
      <c r="U187" s="6"/>
    </row>
    <row r="188" spans="2:21">
      <c r="B188" s="5" t="s">
        <v>198</v>
      </c>
      <c r="C188" s="6">
        <v>60</v>
      </c>
      <c r="D188" s="6">
        <v>10</v>
      </c>
      <c r="E188" s="6">
        <v>50</v>
      </c>
      <c r="F188" s="6">
        <v>20</v>
      </c>
      <c r="G188" s="6" t="s">
        <v>40</v>
      </c>
      <c r="H188" s="6">
        <v>0</v>
      </c>
      <c r="I188" s="6">
        <v>0</v>
      </c>
      <c r="J188" s="6">
        <v>0</v>
      </c>
      <c r="K188" s="6">
        <v>0</v>
      </c>
      <c r="L188" s="6">
        <v>0</v>
      </c>
      <c r="M188" s="6">
        <v>0</v>
      </c>
      <c r="N188" s="6">
        <v>0</v>
      </c>
      <c r="O188" s="6">
        <v>0</v>
      </c>
      <c r="P188" s="6">
        <v>0</v>
      </c>
      <c r="Q188" s="6">
        <v>0</v>
      </c>
      <c r="R188" s="6">
        <v>0</v>
      </c>
      <c r="S188" s="6">
        <v>0</v>
      </c>
      <c r="T188" s="6">
        <v>140</v>
      </c>
      <c r="U188" s="6"/>
    </row>
    <row r="189" spans="2:21">
      <c r="B189" s="5" t="s">
        <v>199</v>
      </c>
      <c r="C189" s="6">
        <v>0</v>
      </c>
      <c r="D189" s="6">
        <v>0</v>
      </c>
      <c r="E189" s="6" t="s">
        <v>40</v>
      </c>
      <c r="F189" s="6">
        <v>0</v>
      </c>
      <c r="G189" s="6" t="s">
        <v>40</v>
      </c>
      <c r="H189" s="6">
        <v>0</v>
      </c>
      <c r="I189" s="6">
        <v>0</v>
      </c>
      <c r="J189" s="6">
        <v>0</v>
      </c>
      <c r="K189" s="6">
        <v>0</v>
      </c>
      <c r="L189" s="6">
        <v>0</v>
      </c>
      <c r="M189" s="6">
        <v>0</v>
      </c>
      <c r="N189" s="6">
        <v>0</v>
      </c>
      <c r="O189" s="6">
        <v>0</v>
      </c>
      <c r="P189" s="6">
        <v>0</v>
      </c>
      <c r="Q189" s="6">
        <v>0</v>
      </c>
      <c r="R189" s="6">
        <v>0</v>
      </c>
      <c r="S189" s="6">
        <v>0</v>
      </c>
      <c r="T189" s="6" t="s">
        <v>40</v>
      </c>
      <c r="U189" s="6"/>
    </row>
    <row r="190" spans="2:21">
      <c r="B190" s="5"/>
    </row>
    <row r="191" spans="2:21" ht="13">
      <c r="B191" s="3" t="s">
        <v>200</v>
      </c>
      <c r="C191" s="6"/>
      <c r="D191" s="6"/>
      <c r="E191" s="6"/>
      <c r="F191" s="6"/>
      <c r="G191" s="6"/>
      <c r="H191" s="6"/>
      <c r="I191" s="6"/>
      <c r="J191" s="6"/>
      <c r="K191" s="6"/>
      <c r="L191" s="6"/>
      <c r="M191" s="6"/>
      <c r="N191" s="6"/>
      <c r="O191" s="6"/>
      <c r="P191" s="6"/>
      <c r="Q191" s="6"/>
      <c r="R191" s="6"/>
      <c r="S191" s="6"/>
      <c r="T191" s="6"/>
      <c r="U191" s="6"/>
    </row>
    <row r="192" spans="2:21">
      <c r="B192" s="5" t="s">
        <v>201</v>
      </c>
      <c r="C192" s="6">
        <v>1610</v>
      </c>
      <c r="D192" s="6">
        <v>150</v>
      </c>
      <c r="E192" s="6">
        <v>1400</v>
      </c>
      <c r="F192" s="6">
        <v>610</v>
      </c>
      <c r="G192" s="6">
        <v>430</v>
      </c>
      <c r="H192" s="6">
        <v>0</v>
      </c>
      <c r="I192" s="6">
        <v>0</v>
      </c>
      <c r="J192" s="6">
        <v>0</v>
      </c>
      <c r="K192" s="6">
        <v>0</v>
      </c>
      <c r="L192" s="6">
        <v>0</v>
      </c>
      <c r="M192" s="6" t="s">
        <v>40</v>
      </c>
      <c r="N192" s="6">
        <v>0</v>
      </c>
      <c r="O192" s="6">
        <v>0</v>
      </c>
      <c r="P192" s="6">
        <v>0</v>
      </c>
      <c r="Q192" s="6" t="s">
        <v>40</v>
      </c>
      <c r="R192" s="6">
        <v>10</v>
      </c>
      <c r="S192" s="6">
        <v>190</v>
      </c>
      <c r="T192" s="6">
        <v>4390</v>
      </c>
      <c r="U192" s="6"/>
    </row>
    <row r="193" spans="2:21">
      <c r="B193" s="5" t="s">
        <v>202</v>
      </c>
      <c r="C193" s="6">
        <v>70</v>
      </c>
      <c r="D193" s="6" t="s">
        <v>40</v>
      </c>
      <c r="E193" s="6">
        <v>40</v>
      </c>
      <c r="F193" s="6" t="s">
        <v>40</v>
      </c>
      <c r="G193" s="6">
        <v>10</v>
      </c>
      <c r="H193" s="6">
        <v>0</v>
      </c>
      <c r="I193" s="6">
        <v>0</v>
      </c>
      <c r="J193" s="6">
        <v>0</v>
      </c>
      <c r="K193" s="6">
        <v>0</v>
      </c>
      <c r="L193" s="6">
        <v>0</v>
      </c>
      <c r="M193" s="6">
        <v>0</v>
      </c>
      <c r="N193" s="6">
        <v>0</v>
      </c>
      <c r="O193" s="6">
        <v>0</v>
      </c>
      <c r="P193" s="6">
        <v>0</v>
      </c>
      <c r="Q193" s="6">
        <v>0</v>
      </c>
      <c r="R193" s="6">
        <v>0</v>
      </c>
      <c r="S193" s="6">
        <v>0</v>
      </c>
      <c r="T193" s="6">
        <v>120</v>
      </c>
      <c r="U193" s="6"/>
    </row>
    <row r="194" spans="2:21">
      <c r="B194" s="5"/>
    </row>
    <row r="195" spans="2:21" ht="13">
      <c r="B195" s="3" t="s">
        <v>7</v>
      </c>
      <c r="C195" s="6">
        <v>7670</v>
      </c>
      <c r="D195" s="6">
        <v>670</v>
      </c>
      <c r="E195" s="6">
        <v>10870</v>
      </c>
      <c r="F195" s="6">
        <v>2890</v>
      </c>
      <c r="G195" s="6">
        <v>1880</v>
      </c>
      <c r="H195" s="6">
        <v>190</v>
      </c>
      <c r="I195" s="6" t="s">
        <v>40</v>
      </c>
      <c r="J195" s="6">
        <v>170</v>
      </c>
      <c r="K195" s="6">
        <v>50</v>
      </c>
      <c r="L195" s="6">
        <v>10</v>
      </c>
      <c r="M195" s="6">
        <v>70</v>
      </c>
      <c r="N195" s="6">
        <v>2610</v>
      </c>
      <c r="O195" s="6">
        <v>0</v>
      </c>
      <c r="P195" s="6">
        <v>50</v>
      </c>
      <c r="Q195" s="6">
        <v>20</v>
      </c>
      <c r="R195" s="6">
        <v>440</v>
      </c>
      <c r="S195" s="6">
        <v>230</v>
      </c>
      <c r="T195" s="6">
        <v>27830</v>
      </c>
      <c r="U195" s="6"/>
    </row>
    <row r="196" spans="2:21">
      <c r="C196" s="6"/>
      <c r="D196" s="6"/>
      <c r="E196" s="6"/>
      <c r="F196" s="6"/>
      <c r="G196" s="6"/>
      <c r="H196" s="6"/>
      <c r="I196" s="6"/>
      <c r="J196" s="6"/>
      <c r="K196" s="6"/>
      <c r="L196" s="6"/>
      <c r="M196" s="6"/>
      <c r="N196" s="6"/>
      <c r="O196" s="6"/>
      <c r="P196" s="6"/>
      <c r="Q196" s="6"/>
      <c r="R196" s="6"/>
      <c r="S196" s="6"/>
      <c r="T196" s="6"/>
      <c r="U196" s="6"/>
    </row>
    <row r="197" spans="2:21" ht="13">
      <c r="B197" s="9"/>
      <c r="C197" s="9"/>
      <c r="D197" s="9"/>
      <c r="E197" s="9"/>
      <c r="F197" s="9"/>
      <c r="G197" s="9"/>
      <c r="H197" s="9"/>
      <c r="I197" s="9"/>
      <c r="J197" s="9"/>
      <c r="K197" s="9"/>
      <c r="L197" s="9"/>
      <c r="M197" s="9"/>
      <c r="N197" s="9"/>
      <c r="O197" s="9"/>
      <c r="P197" s="9"/>
      <c r="Q197" s="9"/>
      <c r="R197" s="9"/>
      <c r="S197" s="9"/>
      <c r="T197" s="13" t="s">
        <v>17</v>
      </c>
    </row>
    <row r="198" spans="2:21" ht="12.5" customHeight="1">
      <c r="B198" s="2848" t="s">
        <v>18</v>
      </c>
      <c r="C198" s="2846"/>
      <c r="D198" s="2846"/>
      <c r="E198" s="2846"/>
      <c r="F198" s="2846"/>
      <c r="G198" s="2846"/>
      <c r="H198" s="2846"/>
      <c r="I198" s="2846"/>
    </row>
    <row r="199" spans="2:21" ht="12.5" customHeight="1">
      <c r="B199" s="2848" t="s">
        <v>481</v>
      </c>
      <c r="C199" s="2846"/>
      <c r="D199" s="2846"/>
      <c r="E199" s="2846"/>
      <c r="F199" s="2846"/>
      <c r="G199" s="2846"/>
      <c r="H199" s="2846"/>
      <c r="I199" s="2846"/>
    </row>
    <row r="200" spans="2:21" ht="12.5" customHeight="1">
      <c r="B200" s="2848" t="s">
        <v>560</v>
      </c>
      <c r="C200" s="2846"/>
      <c r="D200" s="2846"/>
      <c r="E200" s="2846"/>
      <c r="F200" s="2846"/>
      <c r="G200" s="2846"/>
      <c r="H200" s="2846"/>
      <c r="I200" s="2846"/>
    </row>
    <row r="201" spans="2:21">
      <c r="B201" s="2848" t="s">
        <v>580</v>
      </c>
      <c r="C201" s="2846"/>
      <c r="D201" s="2846"/>
      <c r="E201" s="2846"/>
      <c r="F201" s="2846"/>
      <c r="G201" s="2846"/>
      <c r="H201" s="2846"/>
      <c r="I201" s="2846"/>
    </row>
    <row r="202" spans="2:21">
      <c r="B202" s="2848" t="s">
        <v>582</v>
      </c>
      <c r="C202" s="2846"/>
      <c r="D202" s="2846"/>
      <c r="E202" s="2846"/>
      <c r="F202" s="2846"/>
      <c r="G202" s="2846"/>
      <c r="H202" s="2846"/>
      <c r="I202" s="2846"/>
    </row>
    <row r="203" spans="2:21">
      <c r="B203" s="2848" t="s">
        <v>773</v>
      </c>
      <c r="C203" s="2846"/>
      <c r="D203" s="2846"/>
      <c r="E203" s="2846"/>
      <c r="F203" s="2846"/>
      <c r="G203" s="2846"/>
      <c r="H203" s="2846"/>
      <c r="I203" s="2846"/>
    </row>
    <row r="204" spans="2:21">
      <c r="B204" s="2848" t="s">
        <v>743</v>
      </c>
      <c r="C204" s="2846"/>
      <c r="D204" s="2846"/>
      <c r="E204" s="2846"/>
      <c r="F204" s="2846"/>
      <c r="G204" s="2846"/>
      <c r="H204" s="2846"/>
      <c r="I204" s="2846"/>
    </row>
  </sheetData>
  <mergeCells count="7">
    <mergeCell ref="B204:I204"/>
    <mergeCell ref="B203:I203"/>
    <mergeCell ref="B198:I198"/>
    <mergeCell ref="B199:I199"/>
    <mergeCell ref="B200:I200"/>
    <mergeCell ref="B201:I201"/>
    <mergeCell ref="B202:I202"/>
  </mergeCells>
  <pageMargins left="0.7" right="0.7" top="0.75" bottom="0.75" header="0.3" footer="0.3"/>
  <pageSetup paperSize="9" scale="40" fitToHeight="0" orientation="landscape"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4"/>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70.7265625" customWidth="1"/>
    <col min="3" max="8" width="13.7265625" customWidth="1"/>
  </cols>
  <sheetData>
    <row r="1" spans="2:8">
      <c r="B1" s="2" t="str">
        <f>HYPERLINK("#'Contents'!A1", "Back to contents")</f>
        <v>Back to contents</v>
      </c>
    </row>
    <row r="2" spans="2:8" ht="22.5">
      <c r="B2" s="11" t="s">
        <v>752</v>
      </c>
    </row>
    <row r="3" spans="2:8" ht="13">
      <c r="B3" s="12" t="s">
        <v>7</v>
      </c>
    </row>
    <row r="4" spans="2:8" ht="13">
      <c r="B4" s="10"/>
      <c r="C4" s="10"/>
      <c r="D4" s="10"/>
      <c r="E4" s="10"/>
      <c r="F4" s="10"/>
      <c r="G4" s="14" t="s">
        <v>15</v>
      </c>
    </row>
    <row r="5" spans="2:8" ht="75" customHeight="1">
      <c r="B5" s="16" t="s">
        <v>50</v>
      </c>
      <c r="C5" s="22" t="s">
        <v>530</v>
      </c>
      <c r="D5" s="22" t="s">
        <v>482</v>
      </c>
      <c r="E5" s="22" t="s">
        <v>483</v>
      </c>
      <c r="F5" s="22" t="s">
        <v>484</v>
      </c>
      <c r="G5" s="22" t="s">
        <v>7</v>
      </c>
      <c r="H5" s="15"/>
    </row>
    <row r="7" spans="2:8" ht="13">
      <c r="B7" s="12" t="s">
        <v>16</v>
      </c>
    </row>
    <row r="9" spans="2:8" ht="13">
      <c r="B9" s="3" t="s">
        <v>81</v>
      </c>
      <c r="C9" s="6"/>
      <c r="D9" s="6"/>
      <c r="E9" s="6"/>
      <c r="F9" s="6"/>
      <c r="G9" s="6"/>
      <c r="H9" s="6"/>
    </row>
    <row r="10" spans="2:8">
      <c r="B10" s="5" t="s">
        <v>82</v>
      </c>
      <c r="C10" s="6">
        <v>0</v>
      </c>
      <c r="D10" s="6">
        <v>10</v>
      </c>
      <c r="E10" s="6" t="s">
        <v>40</v>
      </c>
      <c r="F10" s="6" t="s">
        <v>40</v>
      </c>
      <c r="G10" s="6">
        <v>10</v>
      </c>
      <c r="H10" s="6"/>
    </row>
    <row r="11" spans="2:8">
      <c r="B11" s="5" t="s">
        <v>83</v>
      </c>
      <c r="C11" s="6">
        <v>0</v>
      </c>
      <c r="D11" s="6">
        <v>60</v>
      </c>
      <c r="E11" s="6">
        <v>0</v>
      </c>
      <c r="F11" s="6">
        <v>10</v>
      </c>
      <c r="G11" s="6">
        <v>70</v>
      </c>
      <c r="H11" s="6"/>
    </row>
    <row r="12" spans="2:8">
      <c r="B12" s="5" t="s">
        <v>84</v>
      </c>
      <c r="C12" s="6">
        <v>0</v>
      </c>
      <c r="D12" s="6" t="s">
        <v>40</v>
      </c>
      <c r="E12" s="6">
        <v>0</v>
      </c>
      <c r="F12" s="6">
        <v>0</v>
      </c>
      <c r="G12" s="6" t="s">
        <v>40</v>
      </c>
      <c r="H12" s="6"/>
    </row>
    <row r="13" spans="2:8">
      <c r="B13" s="5" t="s">
        <v>85</v>
      </c>
      <c r="C13" s="6">
        <v>0</v>
      </c>
      <c r="D13" s="6">
        <v>70</v>
      </c>
      <c r="E13" s="6">
        <v>20</v>
      </c>
      <c r="F13" s="6" t="s">
        <v>40</v>
      </c>
      <c r="G13" s="6">
        <v>90</v>
      </c>
      <c r="H13" s="6"/>
    </row>
    <row r="14" spans="2:8">
      <c r="B14" s="5" t="s">
        <v>86</v>
      </c>
      <c r="C14" s="6">
        <v>0</v>
      </c>
      <c r="D14" s="6">
        <v>20</v>
      </c>
      <c r="E14" s="6">
        <v>0</v>
      </c>
      <c r="F14" s="6">
        <v>0</v>
      </c>
      <c r="G14" s="6">
        <v>20</v>
      </c>
      <c r="H14" s="6"/>
    </row>
    <row r="15" spans="2:8">
      <c r="B15" s="5"/>
    </row>
    <row r="16" spans="2:8" ht="13">
      <c r="B16" s="3" t="s">
        <v>87</v>
      </c>
      <c r="C16" s="6"/>
      <c r="D16" s="6"/>
      <c r="E16" s="6"/>
      <c r="F16" s="6"/>
      <c r="G16" s="6"/>
      <c r="H16" s="6"/>
    </row>
    <row r="17" spans="2:8">
      <c r="B17" s="5" t="s">
        <v>88</v>
      </c>
      <c r="C17" s="6">
        <v>0</v>
      </c>
      <c r="D17" s="6">
        <v>350</v>
      </c>
      <c r="E17" s="6">
        <v>90</v>
      </c>
      <c r="F17" s="6">
        <v>20</v>
      </c>
      <c r="G17" s="6">
        <v>460</v>
      </c>
      <c r="H17" s="6"/>
    </row>
    <row r="18" spans="2:8">
      <c r="B18" s="5" t="s">
        <v>89</v>
      </c>
      <c r="C18" s="6">
        <v>0</v>
      </c>
      <c r="D18" s="6">
        <v>40</v>
      </c>
      <c r="E18" s="6" t="s">
        <v>40</v>
      </c>
      <c r="F18" s="6" t="s">
        <v>40</v>
      </c>
      <c r="G18" s="6">
        <v>40</v>
      </c>
      <c r="H18" s="6"/>
    </row>
    <row r="19" spans="2:8">
      <c r="B19" s="5" t="s">
        <v>90</v>
      </c>
      <c r="C19" s="6">
        <v>0</v>
      </c>
      <c r="D19" s="6">
        <v>20</v>
      </c>
      <c r="E19" s="6">
        <v>0</v>
      </c>
      <c r="F19" s="6" t="s">
        <v>40</v>
      </c>
      <c r="G19" s="6">
        <v>20</v>
      </c>
      <c r="H19" s="6"/>
    </row>
    <row r="20" spans="2:8">
      <c r="B20" s="5" t="s">
        <v>91</v>
      </c>
      <c r="C20" s="6">
        <v>0</v>
      </c>
      <c r="D20" s="6">
        <v>50</v>
      </c>
      <c r="E20" s="6">
        <v>0</v>
      </c>
      <c r="F20" s="6" t="s">
        <v>40</v>
      </c>
      <c r="G20" s="6">
        <v>50</v>
      </c>
      <c r="H20" s="6"/>
    </row>
    <row r="21" spans="2:8">
      <c r="B21" s="5" t="s">
        <v>92</v>
      </c>
      <c r="C21" s="6">
        <v>10</v>
      </c>
      <c r="D21" s="6">
        <v>0</v>
      </c>
      <c r="E21" s="6">
        <v>0</v>
      </c>
      <c r="F21" s="6">
        <v>0</v>
      </c>
      <c r="G21" s="6">
        <v>10</v>
      </c>
      <c r="H21" s="6"/>
    </row>
    <row r="22" spans="2:8">
      <c r="B22" s="5" t="s">
        <v>93</v>
      </c>
      <c r="C22" s="6">
        <v>0</v>
      </c>
      <c r="D22" s="6">
        <v>20</v>
      </c>
      <c r="E22" s="6" t="s">
        <v>40</v>
      </c>
      <c r="F22" s="6">
        <v>0</v>
      </c>
      <c r="G22" s="6">
        <v>20</v>
      </c>
      <c r="H22" s="6"/>
    </row>
    <row r="23" spans="2:8">
      <c r="B23" s="5" t="s">
        <v>94</v>
      </c>
      <c r="C23" s="6">
        <v>0</v>
      </c>
      <c r="D23" s="6">
        <v>30</v>
      </c>
      <c r="E23" s="6">
        <v>0</v>
      </c>
      <c r="F23" s="6">
        <v>10</v>
      </c>
      <c r="G23" s="6">
        <v>40</v>
      </c>
      <c r="H23" s="6"/>
    </row>
    <row r="24" spans="2:8">
      <c r="B24" s="5"/>
    </row>
    <row r="25" spans="2:8" ht="13">
      <c r="B25" s="3" t="s">
        <v>95</v>
      </c>
      <c r="C25" s="6"/>
      <c r="D25" s="6"/>
      <c r="E25" s="6"/>
      <c r="F25" s="6"/>
      <c r="G25" s="6"/>
      <c r="H25" s="6"/>
    </row>
    <row r="26" spans="2:8" ht="14.5">
      <c r="B26" s="2806" t="s">
        <v>729</v>
      </c>
      <c r="C26" s="6">
        <v>0</v>
      </c>
      <c r="D26" s="6">
        <v>1330</v>
      </c>
      <c r="E26" s="6">
        <v>0</v>
      </c>
      <c r="F26" s="6">
        <v>60</v>
      </c>
      <c r="G26" s="6">
        <v>1390</v>
      </c>
      <c r="H26" s="6"/>
    </row>
    <row r="27" spans="2:8">
      <c r="B27" s="5"/>
    </row>
    <row r="28" spans="2:8" ht="13">
      <c r="B28" s="3" t="s">
        <v>96</v>
      </c>
      <c r="C28" s="6"/>
      <c r="D28" s="6"/>
      <c r="E28" s="6"/>
      <c r="F28" s="6"/>
      <c r="G28" s="6"/>
      <c r="H28" s="6"/>
    </row>
    <row r="29" spans="2:8">
      <c r="B29" s="5" t="s">
        <v>97</v>
      </c>
      <c r="C29" s="6">
        <v>0</v>
      </c>
      <c r="D29" s="6">
        <v>20</v>
      </c>
      <c r="E29" s="6">
        <v>0</v>
      </c>
      <c r="F29" s="6">
        <v>0</v>
      </c>
      <c r="G29" s="6">
        <v>20</v>
      </c>
      <c r="H29" s="6"/>
    </row>
    <row r="30" spans="2:8">
      <c r="B30" s="5" t="s">
        <v>98</v>
      </c>
      <c r="C30" s="6">
        <v>0</v>
      </c>
      <c r="D30" s="6">
        <v>20</v>
      </c>
      <c r="E30" s="6" t="s">
        <v>40</v>
      </c>
      <c r="F30" s="6">
        <v>0</v>
      </c>
      <c r="G30" s="6">
        <v>20</v>
      </c>
      <c r="H30" s="6"/>
    </row>
    <row r="31" spans="2:8">
      <c r="B31" s="5"/>
    </row>
    <row r="32" spans="2:8" ht="13">
      <c r="B32" s="3" t="s">
        <v>99</v>
      </c>
      <c r="C32" s="6"/>
      <c r="D32" s="6"/>
      <c r="E32" s="6"/>
      <c r="F32" s="6"/>
      <c r="G32" s="6"/>
      <c r="H32" s="6"/>
    </row>
    <row r="33" spans="2:8">
      <c r="B33" s="5" t="s">
        <v>100</v>
      </c>
      <c r="C33" s="6">
        <v>0</v>
      </c>
      <c r="D33" s="6" t="s">
        <v>40</v>
      </c>
      <c r="E33" s="6" t="s">
        <v>40</v>
      </c>
      <c r="F33" s="6">
        <v>0</v>
      </c>
      <c r="G33" s="6" t="s">
        <v>40</v>
      </c>
      <c r="H33" s="6"/>
    </row>
    <row r="34" spans="2:8">
      <c r="B34" s="5" t="s">
        <v>101</v>
      </c>
      <c r="C34" s="6">
        <v>0</v>
      </c>
      <c r="D34" s="6" t="s">
        <v>40</v>
      </c>
      <c r="E34" s="6">
        <v>0</v>
      </c>
      <c r="F34" s="6">
        <v>0</v>
      </c>
      <c r="G34" s="6" t="s">
        <v>40</v>
      </c>
      <c r="H34" s="6"/>
    </row>
    <row r="35" spans="2:8">
      <c r="B35" s="5"/>
    </row>
    <row r="36" spans="2:8" ht="13">
      <c r="B36" s="3" t="s">
        <v>102</v>
      </c>
      <c r="C36" s="6"/>
      <c r="D36" s="6"/>
      <c r="E36" s="6"/>
      <c r="F36" s="6"/>
      <c r="G36" s="6"/>
      <c r="H36" s="6"/>
    </row>
    <row r="37" spans="2:8">
      <c r="B37" s="5" t="s">
        <v>102</v>
      </c>
      <c r="C37" s="6">
        <v>0</v>
      </c>
      <c r="D37" s="6">
        <v>20</v>
      </c>
      <c r="E37" s="6">
        <v>0</v>
      </c>
      <c r="F37" s="6">
        <v>0</v>
      </c>
      <c r="G37" s="6">
        <v>20</v>
      </c>
      <c r="H37" s="6"/>
    </row>
    <row r="38" spans="2:8">
      <c r="B38" s="5"/>
    </row>
    <row r="39" spans="2:8" ht="13">
      <c r="B39" s="3" t="s">
        <v>103</v>
      </c>
      <c r="C39" s="6"/>
      <c r="D39" s="6"/>
      <c r="E39" s="6"/>
      <c r="F39" s="6"/>
      <c r="G39" s="6"/>
      <c r="H39" s="6"/>
    </row>
    <row r="40" spans="2:8">
      <c r="B40" s="5" t="s">
        <v>104</v>
      </c>
      <c r="C40" s="6">
        <v>0</v>
      </c>
      <c r="D40" s="6">
        <v>250</v>
      </c>
      <c r="E40" s="6">
        <v>90</v>
      </c>
      <c r="F40" s="6">
        <v>20</v>
      </c>
      <c r="G40" s="6">
        <v>360</v>
      </c>
      <c r="H40" s="6"/>
    </row>
    <row r="41" spans="2:8">
      <c r="B41" s="5" t="s">
        <v>105</v>
      </c>
      <c r="C41" s="6">
        <v>0</v>
      </c>
      <c r="D41" s="6">
        <v>10</v>
      </c>
      <c r="E41" s="6">
        <v>0</v>
      </c>
      <c r="F41" s="6" t="s">
        <v>40</v>
      </c>
      <c r="G41" s="6">
        <v>10</v>
      </c>
      <c r="H41" s="6"/>
    </row>
    <row r="42" spans="2:8">
      <c r="B42" s="5" t="s">
        <v>106</v>
      </c>
      <c r="C42" s="6">
        <v>0</v>
      </c>
      <c r="D42" s="6" t="s">
        <v>40</v>
      </c>
      <c r="E42" s="6">
        <v>0</v>
      </c>
      <c r="F42" s="6">
        <v>0</v>
      </c>
      <c r="G42" s="6" t="s">
        <v>40</v>
      </c>
      <c r="H42" s="6"/>
    </row>
    <row r="43" spans="2:8">
      <c r="B43" s="5"/>
    </row>
    <row r="44" spans="2:8" ht="13">
      <c r="B44" s="3" t="s">
        <v>107</v>
      </c>
      <c r="C44" s="6"/>
      <c r="D44" s="6"/>
      <c r="E44" s="6"/>
      <c r="F44" s="6"/>
      <c r="G44" s="6"/>
      <c r="H44" s="6"/>
    </row>
    <row r="45" spans="2:8">
      <c r="B45" s="5" t="s">
        <v>107</v>
      </c>
      <c r="C45" s="6">
        <v>30</v>
      </c>
      <c r="D45" s="6">
        <v>0</v>
      </c>
      <c r="E45" s="6">
        <v>0</v>
      </c>
      <c r="F45" s="6" t="s">
        <v>40</v>
      </c>
      <c r="G45" s="6">
        <v>30</v>
      </c>
      <c r="H45" s="6"/>
    </row>
    <row r="46" spans="2:8">
      <c r="B46" s="5"/>
    </row>
    <row r="47" spans="2:8" ht="13">
      <c r="B47" s="3" t="s">
        <v>108</v>
      </c>
      <c r="C47" s="6"/>
      <c r="D47" s="6"/>
      <c r="E47" s="6"/>
      <c r="F47" s="6"/>
      <c r="G47" s="6"/>
      <c r="H47" s="6"/>
    </row>
    <row r="48" spans="2:8">
      <c r="B48" s="5" t="s">
        <v>109</v>
      </c>
      <c r="C48" s="6" t="s">
        <v>40</v>
      </c>
      <c r="D48" s="6">
        <v>150</v>
      </c>
      <c r="E48" s="6">
        <v>30</v>
      </c>
      <c r="F48" s="6">
        <v>30</v>
      </c>
      <c r="G48" s="6">
        <v>200</v>
      </c>
      <c r="H48" s="6"/>
    </row>
    <row r="49" spans="2:8">
      <c r="B49" s="5"/>
    </row>
    <row r="50" spans="2:8" ht="13">
      <c r="B50" s="3" t="s">
        <v>110</v>
      </c>
      <c r="C50" s="6"/>
      <c r="D50" s="6"/>
      <c r="E50" s="6"/>
      <c r="F50" s="6"/>
      <c r="G50" s="6"/>
      <c r="H50" s="6"/>
    </row>
    <row r="51" spans="2:8">
      <c r="B51" s="5" t="s">
        <v>111</v>
      </c>
      <c r="C51" s="6">
        <v>0</v>
      </c>
      <c r="D51" s="6">
        <v>390</v>
      </c>
      <c r="E51" s="6">
        <v>0</v>
      </c>
      <c r="F51" s="6">
        <v>10</v>
      </c>
      <c r="G51" s="6">
        <v>390</v>
      </c>
      <c r="H51" s="6"/>
    </row>
    <row r="52" spans="2:8">
      <c r="B52" s="5" t="s">
        <v>112</v>
      </c>
      <c r="C52" s="6">
        <v>0</v>
      </c>
      <c r="D52" s="6">
        <v>60</v>
      </c>
      <c r="E52" s="6">
        <v>0</v>
      </c>
      <c r="F52" s="6">
        <v>0</v>
      </c>
      <c r="G52" s="6">
        <v>60</v>
      </c>
      <c r="H52" s="6"/>
    </row>
    <row r="53" spans="2:8">
      <c r="B53" s="5" t="s">
        <v>786</v>
      </c>
      <c r="C53" s="6">
        <v>0</v>
      </c>
      <c r="D53" s="6">
        <v>0</v>
      </c>
      <c r="E53" s="6">
        <v>0</v>
      </c>
      <c r="F53" s="6">
        <v>0</v>
      </c>
      <c r="G53" s="6">
        <v>0</v>
      </c>
      <c r="H53" s="6"/>
    </row>
    <row r="54" spans="2:8">
      <c r="B54" s="5" t="s">
        <v>113</v>
      </c>
      <c r="C54" s="6">
        <v>10</v>
      </c>
      <c r="D54" s="6">
        <v>370</v>
      </c>
      <c r="E54" s="6">
        <v>0</v>
      </c>
      <c r="F54" s="6">
        <v>0</v>
      </c>
      <c r="G54" s="6">
        <v>380</v>
      </c>
      <c r="H54" s="6"/>
    </row>
    <row r="55" spans="2:8">
      <c r="B55" s="5" t="s">
        <v>114</v>
      </c>
      <c r="C55" s="6">
        <v>0</v>
      </c>
      <c r="D55" s="6" t="s">
        <v>40</v>
      </c>
      <c r="E55" s="6">
        <v>0</v>
      </c>
      <c r="F55" s="6">
        <v>0</v>
      </c>
      <c r="G55" s="6" t="s">
        <v>40</v>
      </c>
      <c r="H55" s="6"/>
    </row>
    <row r="56" spans="2:8">
      <c r="B56" s="5" t="s">
        <v>115</v>
      </c>
      <c r="C56" s="6">
        <v>0</v>
      </c>
      <c r="D56" s="6">
        <v>10</v>
      </c>
      <c r="E56" s="6">
        <v>0</v>
      </c>
      <c r="F56" s="6">
        <v>0</v>
      </c>
      <c r="G56" s="6">
        <v>10</v>
      </c>
      <c r="H56" s="6"/>
    </row>
    <row r="57" spans="2:8">
      <c r="B57" s="5" t="s">
        <v>116</v>
      </c>
      <c r="C57" s="6" t="s">
        <v>40</v>
      </c>
      <c r="D57" s="6">
        <v>10</v>
      </c>
      <c r="E57" s="6">
        <v>0</v>
      </c>
      <c r="F57" s="6">
        <v>0</v>
      </c>
      <c r="G57" s="6">
        <v>10</v>
      </c>
      <c r="H57" s="6"/>
    </row>
    <row r="58" spans="2:8">
      <c r="B58" s="5"/>
    </row>
    <row r="59" spans="2:8" ht="13">
      <c r="B59" s="3" t="s">
        <v>62</v>
      </c>
      <c r="C59" s="6"/>
      <c r="D59" s="6"/>
      <c r="E59" s="6"/>
      <c r="F59" s="6"/>
      <c r="G59" s="6"/>
      <c r="H59" s="6"/>
    </row>
    <row r="60" spans="2:8">
      <c r="B60" s="5" t="s">
        <v>117</v>
      </c>
      <c r="C60" s="6">
        <v>0</v>
      </c>
      <c r="D60" s="6">
        <v>200</v>
      </c>
      <c r="E60" s="6">
        <v>0</v>
      </c>
      <c r="F60" s="6">
        <v>60</v>
      </c>
      <c r="G60" s="6">
        <v>270</v>
      </c>
      <c r="H60" s="6"/>
    </row>
    <row r="61" spans="2:8">
      <c r="B61" s="5"/>
    </row>
    <row r="62" spans="2:8" ht="13">
      <c r="B62" s="3" t="s">
        <v>118</v>
      </c>
      <c r="C62" s="6"/>
      <c r="D62" s="6"/>
      <c r="E62" s="6"/>
      <c r="F62" s="6"/>
      <c r="G62" s="6"/>
      <c r="H62" s="6"/>
    </row>
    <row r="63" spans="2:8">
      <c r="B63" s="5" t="s">
        <v>119</v>
      </c>
      <c r="C63" s="6">
        <v>0</v>
      </c>
      <c r="D63" s="6">
        <v>210</v>
      </c>
      <c r="E63" s="6">
        <v>0</v>
      </c>
      <c r="F63" s="6">
        <v>0</v>
      </c>
      <c r="G63" s="6">
        <v>210</v>
      </c>
      <c r="H63" s="6"/>
    </row>
    <row r="64" spans="2:8">
      <c r="B64" s="5" t="s">
        <v>120</v>
      </c>
      <c r="C64" s="6">
        <v>0</v>
      </c>
      <c r="D64" s="6">
        <v>30</v>
      </c>
      <c r="E64" s="6">
        <v>0</v>
      </c>
      <c r="F64" s="6">
        <v>0</v>
      </c>
      <c r="G64" s="6">
        <v>30</v>
      </c>
      <c r="H64" s="6"/>
    </row>
    <row r="65" spans="2:8">
      <c r="B65" s="5" t="s">
        <v>121</v>
      </c>
      <c r="C65" s="6">
        <v>10</v>
      </c>
      <c r="D65" s="6">
        <v>0</v>
      </c>
      <c r="E65" s="6" t="s">
        <v>40</v>
      </c>
      <c r="F65" s="6">
        <v>0</v>
      </c>
      <c r="G65" s="6">
        <v>20</v>
      </c>
      <c r="H65" s="6"/>
    </row>
    <row r="66" spans="2:8">
      <c r="B66" s="5" t="s">
        <v>122</v>
      </c>
      <c r="C66" s="6">
        <v>0</v>
      </c>
      <c r="D66" s="6" t="s">
        <v>40</v>
      </c>
      <c r="E66" s="6">
        <v>0</v>
      </c>
      <c r="F66" s="6">
        <v>0</v>
      </c>
      <c r="G66" s="6" t="s">
        <v>40</v>
      </c>
      <c r="H66" s="6"/>
    </row>
    <row r="67" spans="2:8">
      <c r="B67" s="5" t="s">
        <v>123</v>
      </c>
      <c r="C67" s="6">
        <v>0</v>
      </c>
      <c r="D67" s="6" t="s">
        <v>40</v>
      </c>
      <c r="E67" s="6">
        <v>0</v>
      </c>
      <c r="F67" s="6">
        <v>0</v>
      </c>
      <c r="G67" s="6" t="s">
        <v>40</v>
      </c>
      <c r="H67" s="6"/>
    </row>
    <row r="68" spans="2:8">
      <c r="B68" s="5"/>
    </row>
    <row r="69" spans="2:8" ht="13">
      <c r="B69" s="3" t="s">
        <v>125</v>
      </c>
      <c r="C69" s="6"/>
      <c r="D69" s="6"/>
      <c r="E69" s="6"/>
      <c r="F69" s="6"/>
      <c r="G69" s="6"/>
      <c r="H69" s="6"/>
    </row>
    <row r="70" spans="2:8">
      <c r="B70" s="5" t="s">
        <v>126</v>
      </c>
      <c r="C70" s="6">
        <v>0</v>
      </c>
      <c r="D70" s="6">
        <v>420</v>
      </c>
      <c r="E70" s="6">
        <v>0</v>
      </c>
      <c r="F70" s="6">
        <v>0</v>
      </c>
      <c r="G70" s="6">
        <v>420</v>
      </c>
      <c r="H70" s="6"/>
    </row>
    <row r="71" spans="2:8">
      <c r="B71" s="5" t="s">
        <v>127</v>
      </c>
      <c r="C71" s="6">
        <v>0</v>
      </c>
      <c r="D71" s="6">
        <v>50</v>
      </c>
      <c r="E71" s="6" t="s">
        <v>40</v>
      </c>
      <c r="F71" s="6">
        <v>0</v>
      </c>
      <c r="G71" s="6">
        <v>50</v>
      </c>
      <c r="H71" s="6"/>
    </row>
    <row r="72" spans="2:8">
      <c r="B72" s="5" t="s">
        <v>128</v>
      </c>
      <c r="C72" s="6">
        <v>0</v>
      </c>
      <c r="D72" s="6">
        <v>10</v>
      </c>
      <c r="E72" s="6">
        <v>0</v>
      </c>
      <c r="F72" s="6">
        <v>0</v>
      </c>
      <c r="G72" s="6">
        <v>10</v>
      </c>
      <c r="H72" s="6"/>
    </row>
    <row r="73" spans="2:8">
      <c r="B73" s="5" t="s">
        <v>129</v>
      </c>
      <c r="C73" s="6">
        <v>10</v>
      </c>
      <c r="D73" s="6">
        <v>50</v>
      </c>
      <c r="E73" s="6">
        <v>0</v>
      </c>
      <c r="F73" s="6" t="s">
        <v>40</v>
      </c>
      <c r="G73" s="6">
        <v>60</v>
      </c>
      <c r="H73" s="6"/>
    </row>
    <row r="74" spans="2:8">
      <c r="B74" s="5" t="s">
        <v>130</v>
      </c>
      <c r="C74" s="6">
        <v>0</v>
      </c>
      <c r="D74" s="6">
        <v>0</v>
      </c>
      <c r="E74" s="6">
        <v>0</v>
      </c>
      <c r="F74" s="6">
        <v>0</v>
      </c>
      <c r="G74" s="6">
        <v>0</v>
      </c>
      <c r="H74" s="6"/>
    </row>
    <row r="75" spans="2:8">
      <c r="B75" s="5"/>
    </row>
    <row r="76" spans="2:8" ht="13">
      <c r="B76" s="3" t="s">
        <v>124</v>
      </c>
      <c r="C76" s="6"/>
      <c r="D76" s="6"/>
      <c r="E76" s="6"/>
      <c r="F76" s="6"/>
      <c r="G76" s="6"/>
      <c r="H76" s="6"/>
    </row>
    <row r="77" spans="2:8">
      <c r="B77" s="5" t="s">
        <v>124</v>
      </c>
      <c r="C77" s="6">
        <v>0</v>
      </c>
      <c r="D77" s="6">
        <v>0</v>
      </c>
      <c r="E77" s="6">
        <v>0</v>
      </c>
      <c r="F77" s="6" t="s">
        <v>40</v>
      </c>
      <c r="G77" s="6" t="s">
        <v>40</v>
      </c>
      <c r="H77" s="6"/>
    </row>
    <row r="78" spans="2:8">
      <c r="B78" s="5"/>
    </row>
    <row r="79" spans="2:8" ht="13">
      <c r="B79" s="3" t="s">
        <v>133</v>
      </c>
      <c r="C79" s="6"/>
      <c r="D79" s="6"/>
      <c r="E79" s="6"/>
      <c r="F79" s="6"/>
      <c r="G79" s="6"/>
      <c r="H79" s="6"/>
    </row>
    <row r="80" spans="2:8">
      <c r="B80" s="5" t="s">
        <v>133</v>
      </c>
      <c r="C80" s="6">
        <v>0</v>
      </c>
      <c r="D80" s="6">
        <v>30</v>
      </c>
      <c r="E80" s="6">
        <v>10</v>
      </c>
      <c r="F80" s="6">
        <v>0</v>
      </c>
      <c r="G80" s="6">
        <v>40</v>
      </c>
      <c r="H80" s="6"/>
    </row>
    <row r="81" spans="2:8">
      <c r="B81" s="5"/>
    </row>
    <row r="82" spans="2:8" ht="13">
      <c r="B82" s="3" t="s">
        <v>131</v>
      </c>
      <c r="C82" s="6"/>
      <c r="D82" s="6"/>
      <c r="E82" s="6"/>
      <c r="F82" s="6"/>
      <c r="G82" s="6"/>
      <c r="H82" s="6"/>
    </row>
    <row r="83" spans="2:8" ht="14.5">
      <c r="B83" s="2806" t="s">
        <v>753</v>
      </c>
      <c r="C83" s="6">
        <v>0</v>
      </c>
      <c r="D83" s="6">
        <v>100</v>
      </c>
      <c r="E83" s="6" t="s">
        <v>40</v>
      </c>
      <c r="F83" s="6">
        <v>130</v>
      </c>
      <c r="G83" s="6">
        <v>230</v>
      </c>
      <c r="H83" s="6"/>
    </row>
    <row r="84" spans="2:8" ht="14.5">
      <c r="B84" s="2806" t="s">
        <v>647</v>
      </c>
      <c r="C84" s="6">
        <v>0</v>
      </c>
      <c r="D84" s="6" t="s">
        <v>40</v>
      </c>
      <c r="E84" s="6">
        <v>0</v>
      </c>
      <c r="F84" s="6">
        <v>0</v>
      </c>
      <c r="G84" s="6" t="s">
        <v>40</v>
      </c>
      <c r="H84" s="6"/>
    </row>
    <row r="85" spans="2:8">
      <c r="B85" s="5" t="s">
        <v>132</v>
      </c>
      <c r="C85" s="6" t="s">
        <v>40</v>
      </c>
      <c r="D85" s="6">
        <v>0</v>
      </c>
      <c r="E85" s="6">
        <v>0</v>
      </c>
      <c r="F85" s="6">
        <v>0</v>
      </c>
      <c r="G85" s="6" t="s">
        <v>40</v>
      </c>
      <c r="H85" s="6"/>
    </row>
    <row r="86" spans="2:8" ht="14.5">
      <c r="B86" s="2806" t="s">
        <v>839</v>
      </c>
      <c r="C86" s="6">
        <v>0</v>
      </c>
      <c r="D86" s="6">
        <v>30</v>
      </c>
      <c r="E86" s="6">
        <v>0</v>
      </c>
      <c r="F86" s="6">
        <v>60</v>
      </c>
      <c r="G86" s="6">
        <v>90</v>
      </c>
      <c r="H86" s="6"/>
    </row>
    <row r="87" spans="2:8" ht="14.5">
      <c r="B87" s="2806" t="s">
        <v>840</v>
      </c>
      <c r="C87" s="6">
        <v>0</v>
      </c>
      <c r="D87" s="6">
        <v>20</v>
      </c>
      <c r="E87" s="6">
        <v>0</v>
      </c>
      <c r="F87" s="6" t="s">
        <v>40</v>
      </c>
      <c r="G87" s="6">
        <v>20</v>
      </c>
      <c r="H87" s="6"/>
    </row>
    <row r="88" spans="2:8">
      <c r="B88" s="5"/>
    </row>
    <row r="89" spans="2:8" ht="13">
      <c r="B89" s="3" t="s">
        <v>134</v>
      </c>
      <c r="C89" s="6"/>
      <c r="D89" s="6"/>
      <c r="E89" s="6"/>
      <c r="F89" s="6"/>
      <c r="G89" s="6"/>
      <c r="H89" s="6"/>
    </row>
    <row r="90" spans="2:8">
      <c r="B90" s="5" t="s">
        <v>135</v>
      </c>
      <c r="C90" s="6">
        <v>10</v>
      </c>
      <c r="D90" s="6">
        <v>130</v>
      </c>
      <c r="E90" s="6">
        <v>0</v>
      </c>
      <c r="F90" s="6">
        <v>30</v>
      </c>
      <c r="G90" s="6">
        <v>170</v>
      </c>
      <c r="H90" s="6"/>
    </row>
    <row r="91" spans="2:8">
      <c r="B91" s="5" t="s">
        <v>136</v>
      </c>
      <c r="C91" s="6">
        <v>0</v>
      </c>
      <c r="D91" s="6">
        <v>20</v>
      </c>
      <c r="E91" s="6">
        <v>0</v>
      </c>
      <c r="F91" s="6">
        <v>0</v>
      </c>
      <c r="G91" s="6">
        <v>20</v>
      </c>
      <c r="H91" s="6"/>
    </row>
    <row r="92" spans="2:8">
      <c r="B92" s="5" t="s">
        <v>137</v>
      </c>
      <c r="C92" s="6">
        <v>0</v>
      </c>
      <c r="D92" s="6">
        <v>40</v>
      </c>
      <c r="E92" s="6">
        <v>0</v>
      </c>
      <c r="F92" s="6">
        <v>0</v>
      </c>
      <c r="G92" s="6">
        <v>40</v>
      </c>
      <c r="H92" s="6"/>
    </row>
    <row r="93" spans="2:8">
      <c r="B93" s="5"/>
    </row>
    <row r="94" spans="2:8" ht="13">
      <c r="B94" s="3" t="s">
        <v>138</v>
      </c>
      <c r="C94" s="6"/>
      <c r="D94" s="6"/>
      <c r="E94" s="6"/>
      <c r="F94" s="6"/>
      <c r="G94" s="6"/>
      <c r="H94" s="6"/>
    </row>
    <row r="95" spans="2:8" ht="14.5">
      <c r="B95" s="2806" t="s">
        <v>754</v>
      </c>
      <c r="C95" s="6">
        <v>0</v>
      </c>
      <c r="D95" s="6">
        <v>0</v>
      </c>
      <c r="E95" s="6">
        <v>0</v>
      </c>
      <c r="F95" s="6">
        <v>0</v>
      </c>
      <c r="G95" s="6">
        <v>0</v>
      </c>
      <c r="H95" s="6"/>
    </row>
    <row r="96" spans="2:8">
      <c r="B96" s="5"/>
    </row>
    <row r="97" spans="2:8" ht="13">
      <c r="B97" s="3" t="s">
        <v>139</v>
      </c>
      <c r="C97" s="6"/>
      <c r="D97" s="6"/>
      <c r="E97" s="6"/>
      <c r="F97" s="6"/>
      <c r="G97" s="6"/>
      <c r="H97" s="6"/>
    </row>
    <row r="98" spans="2:8">
      <c r="B98" s="5" t="s">
        <v>140</v>
      </c>
      <c r="C98" s="6">
        <v>0</v>
      </c>
      <c r="D98" s="6">
        <v>1360</v>
      </c>
      <c r="E98" s="6">
        <v>160</v>
      </c>
      <c r="F98" s="6">
        <v>100</v>
      </c>
      <c r="G98" s="6">
        <v>1620</v>
      </c>
      <c r="H98" s="6"/>
    </row>
    <row r="99" spans="2:8">
      <c r="B99" s="5" t="s">
        <v>141</v>
      </c>
      <c r="C99" s="6">
        <v>0</v>
      </c>
      <c r="D99" s="6">
        <v>60</v>
      </c>
      <c r="E99" s="6">
        <v>20</v>
      </c>
      <c r="F99" s="6" t="s">
        <v>40</v>
      </c>
      <c r="G99" s="6">
        <v>80</v>
      </c>
      <c r="H99" s="6"/>
    </row>
    <row r="100" spans="2:8">
      <c r="B100" s="5"/>
    </row>
    <row r="101" spans="2:8" ht="13">
      <c r="B101" s="3" t="s">
        <v>142</v>
      </c>
      <c r="C101" s="6"/>
      <c r="D101" s="6"/>
      <c r="E101" s="6"/>
      <c r="F101" s="6"/>
      <c r="G101" s="6"/>
      <c r="H101" s="6"/>
    </row>
    <row r="102" spans="2:8">
      <c r="B102" s="5" t="s">
        <v>143</v>
      </c>
      <c r="C102" s="6">
        <v>0</v>
      </c>
      <c r="D102" s="6">
        <v>110</v>
      </c>
      <c r="E102" s="6">
        <v>0</v>
      </c>
      <c r="F102" s="6">
        <v>10</v>
      </c>
      <c r="G102" s="6">
        <v>120</v>
      </c>
      <c r="H102" s="6"/>
    </row>
    <row r="103" spans="2:8">
      <c r="B103" s="5" t="s">
        <v>144</v>
      </c>
      <c r="C103" s="6">
        <v>0</v>
      </c>
      <c r="D103" s="6">
        <v>0</v>
      </c>
      <c r="E103" s="6">
        <v>0</v>
      </c>
      <c r="F103" s="6">
        <v>0</v>
      </c>
      <c r="G103" s="6">
        <v>0</v>
      </c>
      <c r="H103" s="6"/>
    </row>
    <row r="104" spans="2:8">
      <c r="B104" s="5" t="s">
        <v>145</v>
      </c>
      <c r="C104" s="6">
        <v>0</v>
      </c>
      <c r="D104" s="6">
        <v>20</v>
      </c>
      <c r="E104" s="6">
        <v>0</v>
      </c>
      <c r="F104" s="6" t="s">
        <v>40</v>
      </c>
      <c r="G104" s="6">
        <v>20</v>
      </c>
      <c r="H104" s="6"/>
    </row>
    <row r="105" spans="2:8">
      <c r="B105" s="5" t="s">
        <v>146</v>
      </c>
      <c r="C105" s="6">
        <v>0</v>
      </c>
      <c r="D105" s="6">
        <v>10</v>
      </c>
      <c r="E105" s="6">
        <v>0</v>
      </c>
      <c r="F105" s="6" t="s">
        <v>40</v>
      </c>
      <c r="G105" s="6">
        <v>10</v>
      </c>
      <c r="H105" s="6"/>
    </row>
    <row r="106" spans="2:8">
      <c r="B106" s="5" t="s">
        <v>147</v>
      </c>
      <c r="C106" s="6">
        <v>0</v>
      </c>
      <c r="D106" s="6">
        <v>10</v>
      </c>
      <c r="E106" s="6">
        <v>0</v>
      </c>
      <c r="F106" s="6">
        <v>0</v>
      </c>
      <c r="G106" s="6">
        <v>10</v>
      </c>
      <c r="H106" s="6"/>
    </row>
    <row r="107" spans="2:8">
      <c r="B107" s="5"/>
    </row>
    <row r="108" spans="2:8" ht="13">
      <c r="B108" s="3" t="s">
        <v>148</v>
      </c>
      <c r="C108" s="6"/>
      <c r="D108" s="6"/>
      <c r="E108" s="6"/>
      <c r="F108" s="6"/>
      <c r="G108" s="6"/>
      <c r="H108" s="6"/>
    </row>
    <row r="109" spans="2:8">
      <c r="B109" s="5" t="s">
        <v>149</v>
      </c>
      <c r="C109" s="6">
        <v>0</v>
      </c>
      <c r="D109" s="6">
        <v>880</v>
      </c>
      <c r="E109" s="6">
        <v>140</v>
      </c>
      <c r="F109" s="6">
        <v>50</v>
      </c>
      <c r="G109" s="6">
        <v>1070</v>
      </c>
      <c r="H109" s="6"/>
    </row>
    <row r="110" spans="2:8">
      <c r="B110" s="5"/>
    </row>
    <row r="111" spans="2:8" ht="13">
      <c r="B111" s="3" t="s">
        <v>150</v>
      </c>
      <c r="C111" s="6"/>
      <c r="D111" s="6"/>
      <c r="E111" s="6"/>
      <c r="F111" s="6"/>
      <c r="G111" s="6"/>
      <c r="H111" s="6"/>
    </row>
    <row r="112" spans="2:8">
      <c r="B112" s="5" t="s">
        <v>151</v>
      </c>
      <c r="C112" s="6">
        <v>400</v>
      </c>
      <c r="D112" s="6">
        <v>10</v>
      </c>
      <c r="E112" s="6">
        <v>0</v>
      </c>
      <c r="F112" s="6">
        <v>0</v>
      </c>
      <c r="G112" s="6">
        <v>410</v>
      </c>
      <c r="H112" s="6"/>
    </row>
    <row r="113" spans="2:8">
      <c r="B113" s="5" t="s">
        <v>152</v>
      </c>
      <c r="C113" s="6">
        <v>20</v>
      </c>
      <c r="D113" s="6">
        <v>0</v>
      </c>
      <c r="E113" s="6">
        <v>0</v>
      </c>
      <c r="F113" s="6">
        <v>0</v>
      </c>
      <c r="G113" s="6">
        <v>20</v>
      </c>
      <c r="H113" s="6"/>
    </row>
    <row r="114" spans="2:8">
      <c r="B114" s="5" t="s">
        <v>790</v>
      </c>
      <c r="C114" s="6">
        <v>370</v>
      </c>
      <c r="D114" s="6">
        <v>0</v>
      </c>
      <c r="E114" s="6">
        <v>0</v>
      </c>
      <c r="F114" s="6">
        <v>0</v>
      </c>
      <c r="G114" s="6">
        <v>370</v>
      </c>
      <c r="H114" s="6"/>
    </row>
    <row r="115" spans="2:8">
      <c r="B115" s="5" t="s">
        <v>153</v>
      </c>
      <c r="C115" s="6">
        <v>30</v>
      </c>
      <c r="D115" s="6">
        <v>0</v>
      </c>
      <c r="E115" s="6">
        <v>0</v>
      </c>
      <c r="F115" s="6">
        <v>0</v>
      </c>
      <c r="G115" s="6">
        <v>30</v>
      </c>
      <c r="H115" s="6"/>
    </row>
    <row r="116" spans="2:8">
      <c r="B116" s="5" t="s">
        <v>789</v>
      </c>
      <c r="C116" s="6">
        <v>0</v>
      </c>
      <c r="D116" s="6">
        <v>400</v>
      </c>
      <c r="E116" s="6">
        <v>0</v>
      </c>
      <c r="F116" s="6">
        <v>0</v>
      </c>
      <c r="G116" s="6">
        <v>400</v>
      </c>
      <c r="H116" s="6"/>
    </row>
    <row r="117" spans="2:8">
      <c r="B117" s="5" t="s">
        <v>154</v>
      </c>
      <c r="C117" s="6">
        <v>90</v>
      </c>
      <c r="D117" s="6">
        <v>0</v>
      </c>
      <c r="E117" s="6">
        <v>0</v>
      </c>
      <c r="F117" s="6">
        <v>0</v>
      </c>
      <c r="G117" s="6">
        <v>90</v>
      </c>
      <c r="H117" s="6"/>
    </row>
    <row r="118" spans="2:8">
      <c r="B118" s="5"/>
    </row>
    <row r="119" spans="2:8" ht="13">
      <c r="B119" s="3" t="s">
        <v>155</v>
      </c>
      <c r="C119" s="6"/>
      <c r="D119" s="6"/>
      <c r="E119" s="6"/>
      <c r="F119" s="6"/>
      <c r="G119" s="6"/>
      <c r="H119" s="6"/>
    </row>
    <row r="120" spans="2:8">
      <c r="B120" s="5" t="s">
        <v>155</v>
      </c>
      <c r="C120" s="6">
        <v>0</v>
      </c>
      <c r="D120" s="6" t="s">
        <v>40</v>
      </c>
      <c r="E120" s="6">
        <v>0</v>
      </c>
      <c r="F120" s="6">
        <v>0</v>
      </c>
      <c r="G120" s="6" t="s">
        <v>40</v>
      </c>
      <c r="H120" s="6"/>
    </row>
    <row r="121" spans="2:8">
      <c r="B121" s="5"/>
    </row>
    <row r="122" spans="2:8" ht="13">
      <c r="B122" s="3" t="s">
        <v>156</v>
      </c>
      <c r="C122" s="6"/>
      <c r="D122" s="6"/>
      <c r="E122" s="6"/>
      <c r="F122" s="6"/>
      <c r="G122" s="6"/>
      <c r="H122" s="6"/>
    </row>
    <row r="123" spans="2:8">
      <c r="B123" s="5" t="s">
        <v>156</v>
      </c>
      <c r="C123" s="6">
        <v>0</v>
      </c>
      <c r="D123" s="6">
        <v>50</v>
      </c>
      <c r="E123" s="6">
        <v>0</v>
      </c>
      <c r="F123" s="6">
        <v>10</v>
      </c>
      <c r="G123" s="6">
        <v>60</v>
      </c>
      <c r="H123" s="6"/>
    </row>
    <row r="124" spans="2:8">
      <c r="B124" s="5"/>
    </row>
    <row r="125" spans="2:8" ht="13">
      <c r="B125" s="3" t="s">
        <v>157</v>
      </c>
      <c r="C125" s="6"/>
      <c r="D125" s="6"/>
      <c r="E125" s="6"/>
      <c r="F125" s="6"/>
      <c r="G125" s="6"/>
      <c r="H125" s="6"/>
    </row>
    <row r="126" spans="2:8">
      <c r="B126" s="5" t="s">
        <v>157</v>
      </c>
      <c r="C126" s="6">
        <v>0</v>
      </c>
      <c r="D126" s="6">
        <v>10</v>
      </c>
      <c r="E126" s="6" t="s">
        <v>40</v>
      </c>
      <c r="F126" s="6">
        <v>20</v>
      </c>
      <c r="G126" s="6">
        <v>30</v>
      </c>
      <c r="H126" s="6"/>
    </row>
    <row r="127" spans="2:8">
      <c r="B127" s="5"/>
    </row>
    <row r="128" spans="2:8" ht="13">
      <c r="B128" s="3" t="s">
        <v>158</v>
      </c>
      <c r="C128" s="6"/>
      <c r="D128" s="6"/>
      <c r="E128" s="6"/>
      <c r="F128" s="6"/>
      <c r="G128" s="6"/>
      <c r="H128" s="6"/>
    </row>
    <row r="129" spans="2:8">
      <c r="B129" s="5" t="s">
        <v>158</v>
      </c>
      <c r="C129" s="6">
        <v>0</v>
      </c>
      <c r="D129" s="6">
        <v>40</v>
      </c>
      <c r="E129" s="6">
        <v>10</v>
      </c>
      <c r="F129" s="6" t="s">
        <v>40</v>
      </c>
      <c r="G129" s="6">
        <v>50</v>
      </c>
      <c r="H129" s="6"/>
    </row>
    <row r="130" spans="2:8">
      <c r="B130" s="5"/>
    </row>
    <row r="131" spans="2:8" ht="13">
      <c r="B131" s="3" t="s">
        <v>159</v>
      </c>
      <c r="C131" s="6"/>
      <c r="D131" s="6"/>
      <c r="E131" s="6"/>
      <c r="F131" s="6"/>
      <c r="G131" s="6"/>
      <c r="H131" s="6"/>
    </row>
    <row r="132" spans="2:8">
      <c r="B132" s="5" t="s">
        <v>159</v>
      </c>
      <c r="C132" s="6">
        <v>0</v>
      </c>
      <c r="D132" s="6">
        <v>50</v>
      </c>
      <c r="E132" s="6">
        <v>10</v>
      </c>
      <c r="F132" s="6">
        <v>0</v>
      </c>
      <c r="G132" s="6">
        <v>60</v>
      </c>
      <c r="H132" s="6"/>
    </row>
    <row r="133" spans="2:8">
      <c r="B133" s="5"/>
    </row>
    <row r="134" spans="2:8" ht="13">
      <c r="B134" s="3" t="s">
        <v>161</v>
      </c>
      <c r="C134" s="6"/>
      <c r="D134" s="6"/>
      <c r="E134" s="6"/>
      <c r="F134" s="6"/>
      <c r="G134" s="6"/>
      <c r="H134" s="6"/>
    </row>
    <row r="135" spans="2:8">
      <c r="B135" s="5" t="s">
        <v>161</v>
      </c>
      <c r="C135" s="6">
        <v>0</v>
      </c>
      <c r="D135" s="6">
        <v>10</v>
      </c>
      <c r="E135" s="6">
        <v>0</v>
      </c>
      <c r="F135" s="6">
        <v>0</v>
      </c>
      <c r="G135" s="6">
        <v>10</v>
      </c>
      <c r="H135" s="6"/>
    </row>
    <row r="136" spans="2:8">
      <c r="B136" s="5"/>
    </row>
    <row r="137" spans="2:8" ht="13">
      <c r="B137" s="3" t="s">
        <v>160</v>
      </c>
      <c r="C137" s="6"/>
      <c r="D137" s="6"/>
      <c r="E137" s="6"/>
      <c r="F137" s="6"/>
      <c r="G137" s="6"/>
      <c r="H137" s="6"/>
    </row>
    <row r="138" spans="2:8">
      <c r="B138" s="5" t="s">
        <v>160</v>
      </c>
      <c r="C138" s="6">
        <v>0</v>
      </c>
      <c r="D138" s="6">
        <v>10</v>
      </c>
      <c r="E138" s="6">
        <v>0</v>
      </c>
      <c r="F138" s="6">
        <v>0</v>
      </c>
      <c r="G138" s="6">
        <v>10</v>
      </c>
      <c r="H138" s="6"/>
    </row>
    <row r="139" spans="2:8">
      <c r="B139" s="5"/>
    </row>
    <row r="140" spans="2:8" ht="13">
      <c r="B140" s="3" t="s">
        <v>162</v>
      </c>
      <c r="C140" s="6"/>
      <c r="D140" s="6"/>
      <c r="E140" s="6"/>
      <c r="F140" s="6"/>
      <c r="G140" s="6"/>
      <c r="H140" s="6"/>
    </row>
    <row r="141" spans="2:8">
      <c r="B141" s="5" t="s">
        <v>163</v>
      </c>
      <c r="C141" s="6">
        <v>10</v>
      </c>
      <c r="D141" s="6" t="s">
        <v>40</v>
      </c>
      <c r="E141" s="6" t="s">
        <v>40</v>
      </c>
      <c r="F141" s="6">
        <v>0</v>
      </c>
      <c r="G141" s="6">
        <v>10</v>
      </c>
      <c r="H141" s="6"/>
    </row>
    <row r="142" spans="2:8">
      <c r="B142" s="5"/>
    </row>
    <row r="143" spans="2:8" ht="13">
      <c r="B143" s="3" t="s">
        <v>164</v>
      </c>
      <c r="C143" s="6"/>
      <c r="D143" s="6"/>
      <c r="E143" s="6"/>
      <c r="F143" s="6"/>
      <c r="G143" s="6"/>
      <c r="H143" s="6"/>
    </row>
    <row r="144" spans="2:8">
      <c r="B144" s="5" t="s">
        <v>165</v>
      </c>
      <c r="C144" s="6">
        <v>0</v>
      </c>
      <c r="D144" s="6">
        <v>20</v>
      </c>
      <c r="E144" s="6" t="s">
        <v>40</v>
      </c>
      <c r="F144" s="6">
        <v>0</v>
      </c>
      <c r="G144" s="6">
        <v>20</v>
      </c>
      <c r="H144" s="6"/>
    </row>
    <row r="145" spans="2:8">
      <c r="B145" s="5" t="s">
        <v>166</v>
      </c>
      <c r="C145" s="6">
        <v>0</v>
      </c>
      <c r="D145" s="6">
        <v>0</v>
      </c>
      <c r="E145" s="6">
        <v>0</v>
      </c>
      <c r="F145" s="6">
        <v>0</v>
      </c>
      <c r="G145" s="6">
        <v>0</v>
      </c>
      <c r="H145" s="6"/>
    </row>
    <row r="146" spans="2:8">
      <c r="B146" s="5" t="s">
        <v>167</v>
      </c>
      <c r="C146" s="6">
        <v>0</v>
      </c>
      <c r="D146" s="6">
        <v>10</v>
      </c>
      <c r="E146" s="6">
        <v>0</v>
      </c>
      <c r="F146" s="6">
        <v>0</v>
      </c>
      <c r="G146" s="6">
        <v>10</v>
      </c>
      <c r="H146" s="6"/>
    </row>
    <row r="147" spans="2:8">
      <c r="B147" s="5" t="s">
        <v>168</v>
      </c>
      <c r="C147" s="6">
        <v>0</v>
      </c>
      <c r="D147" s="6">
        <v>0</v>
      </c>
      <c r="E147" s="6">
        <v>0</v>
      </c>
      <c r="F147" s="6">
        <v>0</v>
      </c>
      <c r="G147" s="6">
        <v>0</v>
      </c>
      <c r="H147" s="6"/>
    </row>
    <row r="148" spans="2:8">
      <c r="B148" s="5" t="s">
        <v>169</v>
      </c>
      <c r="C148" s="6">
        <v>0</v>
      </c>
      <c r="D148" s="6" t="s">
        <v>40</v>
      </c>
      <c r="E148" s="6">
        <v>0</v>
      </c>
      <c r="F148" s="6">
        <v>0</v>
      </c>
      <c r="G148" s="6" t="s">
        <v>40</v>
      </c>
      <c r="H148" s="6"/>
    </row>
    <row r="149" spans="2:8">
      <c r="B149" s="5" t="s">
        <v>170</v>
      </c>
      <c r="C149" s="6">
        <v>0</v>
      </c>
      <c r="D149" s="6" t="s">
        <v>40</v>
      </c>
      <c r="E149" s="6">
        <v>0</v>
      </c>
      <c r="F149" s="6">
        <v>0</v>
      </c>
      <c r="G149" s="6" t="s">
        <v>40</v>
      </c>
      <c r="H149" s="6"/>
    </row>
    <row r="150" spans="2:8">
      <c r="B150" s="5" t="s">
        <v>171</v>
      </c>
      <c r="C150" s="6">
        <v>0</v>
      </c>
      <c r="D150" s="6">
        <v>10</v>
      </c>
      <c r="E150" s="6">
        <v>0</v>
      </c>
      <c r="F150" s="6">
        <v>0</v>
      </c>
      <c r="G150" s="6">
        <v>10</v>
      </c>
      <c r="H150" s="6"/>
    </row>
    <row r="151" spans="2:8">
      <c r="B151" s="5" t="s">
        <v>172</v>
      </c>
      <c r="C151" s="6">
        <v>0</v>
      </c>
      <c r="D151" s="6" t="s">
        <v>40</v>
      </c>
      <c r="E151" s="6">
        <v>0</v>
      </c>
      <c r="F151" s="6">
        <v>0</v>
      </c>
      <c r="G151" s="6" t="s">
        <v>40</v>
      </c>
      <c r="H151" s="6"/>
    </row>
    <row r="152" spans="2:8">
      <c r="B152" s="5" t="s">
        <v>173</v>
      </c>
      <c r="C152" s="6">
        <v>0</v>
      </c>
      <c r="D152" s="6">
        <v>0</v>
      </c>
      <c r="E152" s="6">
        <v>0</v>
      </c>
      <c r="F152" s="6">
        <v>0</v>
      </c>
      <c r="G152" s="6">
        <v>0</v>
      </c>
      <c r="H152" s="6"/>
    </row>
    <row r="153" spans="2:8">
      <c r="B153" s="5" t="s">
        <v>174</v>
      </c>
      <c r="C153" s="6">
        <v>0</v>
      </c>
      <c r="D153" s="6">
        <v>10</v>
      </c>
      <c r="E153" s="6">
        <v>0</v>
      </c>
      <c r="F153" s="6">
        <v>0</v>
      </c>
      <c r="G153" s="6">
        <v>10</v>
      </c>
      <c r="H153" s="6"/>
    </row>
    <row r="154" spans="2:8">
      <c r="B154" s="5" t="s">
        <v>175</v>
      </c>
      <c r="C154" s="6">
        <v>0</v>
      </c>
      <c r="D154" s="6" t="s">
        <v>40</v>
      </c>
      <c r="E154" s="6">
        <v>0</v>
      </c>
      <c r="F154" s="6">
        <v>0</v>
      </c>
      <c r="G154" s="6" t="s">
        <v>40</v>
      </c>
      <c r="H154" s="6"/>
    </row>
    <row r="155" spans="2:8">
      <c r="B155" s="5" t="s">
        <v>176</v>
      </c>
      <c r="C155" s="6">
        <v>0</v>
      </c>
      <c r="D155" s="6">
        <v>20</v>
      </c>
      <c r="E155" s="6">
        <v>0</v>
      </c>
      <c r="F155" s="6">
        <v>0</v>
      </c>
      <c r="G155" s="6">
        <v>20</v>
      </c>
      <c r="H155" s="6"/>
    </row>
    <row r="156" spans="2:8">
      <c r="B156" s="5" t="s">
        <v>177</v>
      </c>
      <c r="C156" s="6">
        <v>0</v>
      </c>
      <c r="D156" s="6">
        <v>0</v>
      </c>
      <c r="E156" s="6">
        <v>0</v>
      </c>
      <c r="F156" s="6">
        <v>0</v>
      </c>
      <c r="G156" s="6">
        <v>0</v>
      </c>
      <c r="H156" s="6"/>
    </row>
    <row r="157" spans="2:8">
      <c r="B157" s="5" t="s">
        <v>178</v>
      </c>
      <c r="C157" s="6">
        <v>0</v>
      </c>
      <c r="D157" s="6">
        <v>10</v>
      </c>
      <c r="E157" s="6">
        <v>0</v>
      </c>
      <c r="F157" s="6">
        <v>0</v>
      </c>
      <c r="G157" s="6">
        <v>10</v>
      </c>
      <c r="H157" s="6"/>
    </row>
    <row r="158" spans="2:8">
      <c r="B158" s="5" t="s">
        <v>179</v>
      </c>
      <c r="C158" s="6">
        <v>0</v>
      </c>
      <c r="D158" s="6">
        <v>0</v>
      </c>
      <c r="E158" s="6">
        <v>0</v>
      </c>
      <c r="F158" s="6">
        <v>0</v>
      </c>
      <c r="G158" s="6">
        <v>0</v>
      </c>
      <c r="H158" s="6"/>
    </row>
    <row r="159" spans="2:8">
      <c r="B159" s="5" t="s">
        <v>180</v>
      </c>
      <c r="C159" s="6">
        <v>0</v>
      </c>
      <c r="D159" s="6">
        <v>0</v>
      </c>
      <c r="E159" s="6">
        <v>0</v>
      </c>
      <c r="F159" s="6">
        <v>0</v>
      </c>
      <c r="G159" s="6">
        <v>0</v>
      </c>
      <c r="H159" s="6"/>
    </row>
    <row r="160" spans="2:8">
      <c r="B160" s="5" t="s">
        <v>181</v>
      </c>
      <c r="C160" s="6">
        <v>0</v>
      </c>
      <c r="D160" s="6">
        <v>0</v>
      </c>
      <c r="E160" s="6">
        <v>0</v>
      </c>
      <c r="F160" s="6">
        <v>0</v>
      </c>
      <c r="G160" s="6">
        <v>0</v>
      </c>
      <c r="H160" s="6"/>
    </row>
    <row r="161" spans="2:8">
      <c r="B161" s="5" t="s">
        <v>182</v>
      </c>
      <c r="C161" s="6">
        <v>0</v>
      </c>
      <c r="D161" s="6" t="s">
        <v>40</v>
      </c>
      <c r="E161" s="6" t="s">
        <v>40</v>
      </c>
      <c r="F161" s="6">
        <v>0</v>
      </c>
      <c r="G161" s="6">
        <v>10</v>
      </c>
      <c r="H161" s="6"/>
    </row>
    <row r="162" spans="2:8">
      <c r="B162" s="5" t="s">
        <v>183</v>
      </c>
      <c r="C162" s="6">
        <v>0</v>
      </c>
      <c r="D162" s="6">
        <v>0</v>
      </c>
      <c r="E162" s="6">
        <v>0</v>
      </c>
      <c r="F162" s="6">
        <v>0</v>
      </c>
      <c r="G162" s="6">
        <v>0</v>
      </c>
      <c r="H162" s="6"/>
    </row>
    <row r="163" spans="2:8">
      <c r="B163" s="5" t="s">
        <v>184</v>
      </c>
      <c r="C163" s="6">
        <v>0</v>
      </c>
      <c r="D163" s="6">
        <v>0</v>
      </c>
      <c r="E163" s="6">
        <v>0</v>
      </c>
      <c r="F163" s="6">
        <v>0</v>
      </c>
      <c r="G163" s="6">
        <v>0</v>
      </c>
      <c r="H163" s="6"/>
    </row>
    <row r="164" spans="2:8">
      <c r="B164" s="5"/>
    </row>
    <row r="165" spans="2:8" ht="13">
      <c r="B165" s="3" t="s">
        <v>185</v>
      </c>
      <c r="C165" s="6"/>
      <c r="D165" s="6"/>
      <c r="E165" s="6"/>
      <c r="F165" s="6"/>
      <c r="G165" s="6"/>
      <c r="H165" s="6"/>
    </row>
    <row r="166" spans="2:8">
      <c r="B166" s="5" t="s">
        <v>186</v>
      </c>
      <c r="C166" s="6">
        <v>0</v>
      </c>
      <c r="D166" s="6">
        <v>200</v>
      </c>
      <c r="E166" s="6">
        <v>0</v>
      </c>
      <c r="F166" s="6">
        <v>0</v>
      </c>
      <c r="G166" s="6">
        <v>200</v>
      </c>
      <c r="H166" s="6"/>
    </row>
    <row r="167" spans="2:8">
      <c r="B167" s="5" t="s">
        <v>187</v>
      </c>
      <c r="C167" s="6">
        <v>0</v>
      </c>
      <c r="D167" s="6">
        <v>100</v>
      </c>
      <c r="E167" s="6">
        <v>0</v>
      </c>
      <c r="F167" s="6">
        <v>0</v>
      </c>
      <c r="G167" s="6">
        <v>100</v>
      </c>
      <c r="H167" s="6"/>
    </row>
    <row r="168" spans="2:8">
      <c r="B168" s="5" t="s">
        <v>188</v>
      </c>
      <c r="C168" s="6">
        <v>0</v>
      </c>
      <c r="D168" s="6">
        <v>60</v>
      </c>
      <c r="E168" s="6">
        <v>0</v>
      </c>
      <c r="F168" s="6">
        <v>0</v>
      </c>
      <c r="G168" s="6">
        <v>60</v>
      </c>
      <c r="H168" s="6"/>
    </row>
    <row r="169" spans="2:8">
      <c r="B169" s="5" t="s">
        <v>189</v>
      </c>
      <c r="C169" s="6">
        <v>0</v>
      </c>
      <c r="D169" s="6">
        <v>30</v>
      </c>
      <c r="E169" s="6">
        <v>0</v>
      </c>
      <c r="F169" s="6">
        <v>0</v>
      </c>
      <c r="G169" s="6">
        <v>30</v>
      </c>
      <c r="H169" s="6"/>
    </row>
    <row r="170" spans="2:8">
      <c r="B170" s="5" t="s">
        <v>190</v>
      </c>
      <c r="C170" s="6">
        <v>0</v>
      </c>
      <c r="D170" s="6" t="s">
        <v>40</v>
      </c>
      <c r="E170" s="6" t="s">
        <v>40</v>
      </c>
      <c r="F170" s="6">
        <v>0</v>
      </c>
      <c r="G170" s="6" t="s">
        <v>40</v>
      </c>
      <c r="H170" s="6"/>
    </row>
    <row r="171" spans="2:8">
      <c r="B171" s="5"/>
    </row>
    <row r="172" spans="2:8" ht="13">
      <c r="B172" s="3" t="s">
        <v>191</v>
      </c>
      <c r="C172" s="6"/>
      <c r="D172" s="6"/>
      <c r="E172" s="6"/>
      <c r="F172" s="6"/>
      <c r="G172" s="6"/>
      <c r="H172" s="6"/>
    </row>
    <row r="173" spans="2:8">
      <c r="B173" s="5" t="s">
        <v>191</v>
      </c>
      <c r="C173" s="6">
        <v>0</v>
      </c>
      <c r="D173" s="6">
        <v>120</v>
      </c>
      <c r="E173" s="6">
        <v>0</v>
      </c>
      <c r="F173" s="6">
        <v>40</v>
      </c>
      <c r="G173" s="6">
        <v>160</v>
      </c>
      <c r="H173" s="6"/>
    </row>
    <row r="174" spans="2:8">
      <c r="B174" s="5"/>
    </row>
    <row r="175" spans="2:8" ht="13">
      <c r="B175" s="3" t="s">
        <v>192</v>
      </c>
      <c r="C175" s="6"/>
      <c r="D175" s="6"/>
      <c r="E175" s="6"/>
      <c r="F175" s="6"/>
      <c r="G175" s="6"/>
      <c r="H175" s="6"/>
    </row>
    <row r="176" spans="2:8">
      <c r="B176" s="5" t="s">
        <v>192</v>
      </c>
      <c r="C176" s="6">
        <v>0</v>
      </c>
      <c r="D176" s="6">
        <v>10</v>
      </c>
      <c r="E176" s="6" t="s">
        <v>40</v>
      </c>
      <c r="F176" s="6">
        <v>0</v>
      </c>
      <c r="G176" s="6">
        <v>20</v>
      </c>
      <c r="H176" s="6"/>
    </row>
    <row r="177" spans="2:8">
      <c r="B177" s="5"/>
    </row>
    <row r="178" spans="2:8" ht="13">
      <c r="B178" s="3" t="s">
        <v>193</v>
      </c>
      <c r="C178" s="6"/>
      <c r="D178" s="6"/>
      <c r="E178" s="6"/>
      <c r="F178" s="6"/>
      <c r="G178" s="6"/>
      <c r="H178" s="6"/>
    </row>
    <row r="179" spans="2:8">
      <c r="B179" s="5" t="s">
        <v>193</v>
      </c>
      <c r="C179" s="6">
        <v>0</v>
      </c>
      <c r="D179" s="6">
        <v>0</v>
      </c>
      <c r="E179" s="6">
        <v>0</v>
      </c>
      <c r="F179" s="6">
        <v>0</v>
      </c>
      <c r="G179" s="6">
        <v>0</v>
      </c>
      <c r="H179" s="6"/>
    </row>
    <row r="180" spans="2:8">
      <c r="B180" s="5"/>
    </row>
    <row r="181" spans="2:8" ht="13">
      <c r="B181" s="3" t="s">
        <v>194</v>
      </c>
      <c r="C181" s="6"/>
      <c r="D181" s="6"/>
      <c r="E181" s="6"/>
      <c r="F181" s="6"/>
      <c r="G181" s="6"/>
      <c r="H181" s="6"/>
    </row>
    <row r="182" spans="2:8">
      <c r="B182" s="5" t="s">
        <v>194</v>
      </c>
      <c r="C182" s="6">
        <v>0</v>
      </c>
      <c r="D182" s="6">
        <v>10</v>
      </c>
      <c r="E182" s="6" t="s">
        <v>40</v>
      </c>
      <c r="F182" s="6" t="s">
        <v>40</v>
      </c>
      <c r="G182" s="6">
        <v>10</v>
      </c>
      <c r="H182" s="6"/>
    </row>
    <row r="183" spans="2:8">
      <c r="B183" s="5"/>
    </row>
    <row r="184" spans="2:8" ht="13">
      <c r="B184" s="3" t="s">
        <v>195</v>
      </c>
      <c r="C184" s="6"/>
      <c r="D184" s="6"/>
      <c r="E184" s="6"/>
      <c r="F184" s="6"/>
      <c r="G184" s="6"/>
      <c r="H184" s="6"/>
    </row>
    <row r="185" spans="2:8">
      <c r="B185" s="5" t="s">
        <v>196</v>
      </c>
      <c r="C185" s="6">
        <v>0</v>
      </c>
      <c r="D185" s="6" t="s">
        <v>40</v>
      </c>
      <c r="E185" s="6">
        <v>0</v>
      </c>
      <c r="F185" s="6" t="s">
        <v>40</v>
      </c>
      <c r="G185" s="6" t="s">
        <v>40</v>
      </c>
      <c r="H185" s="6"/>
    </row>
    <row r="186" spans="2:8">
      <c r="B186" s="5"/>
    </row>
    <row r="187" spans="2:8" ht="13">
      <c r="B187" s="3" t="s">
        <v>197</v>
      </c>
      <c r="C187" s="6"/>
      <c r="D187" s="6"/>
      <c r="E187" s="6"/>
      <c r="F187" s="6"/>
      <c r="G187" s="6"/>
      <c r="H187" s="6"/>
    </row>
    <row r="188" spans="2:8">
      <c r="B188" s="5" t="s">
        <v>198</v>
      </c>
      <c r="C188" s="6">
        <v>20</v>
      </c>
      <c r="D188" s="6" t="s">
        <v>40</v>
      </c>
      <c r="E188" s="6" t="s">
        <v>40</v>
      </c>
      <c r="F188" s="6" t="s">
        <v>40</v>
      </c>
      <c r="G188" s="6">
        <v>20</v>
      </c>
      <c r="H188" s="6"/>
    </row>
    <row r="189" spans="2:8">
      <c r="B189" s="5" t="s">
        <v>199</v>
      </c>
      <c r="C189" s="6">
        <v>0</v>
      </c>
      <c r="D189" s="6" t="s">
        <v>40</v>
      </c>
      <c r="E189" s="6">
        <v>0</v>
      </c>
      <c r="F189" s="6" t="s">
        <v>40</v>
      </c>
      <c r="G189" s="6">
        <v>10</v>
      </c>
      <c r="H189" s="6"/>
    </row>
    <row r="190" spans="2:8">
      <c r="B190" s="5"/>
    </row>
    <row r="191" spans="2:8" ht="13">
      <c r="B191" s="3" t="s">
        <v>200</v>
      </c>
      <c r="C191" s="6"/>
      <c r="D191" s="6"/>
      <c r="E191" s="6"/>
      <c r="F191" s="6"/>
      <c r="G191" s="6"/>
      <c r="H191" s="6"/>
    </row>
    <row r="192" spans="2:8">
      <c r="B192" s="5" t="s">
        <v>201</v>
      </c>
      <c r="C192" s="6">
        <v>0</v>
      </c>
      <c r="D192" s="6">
        <v>1350</v>
      </c>
      <c r="E192" s="6" t="s">
        <v>40</v>
      </c>
      <c r="F192" s="6">
        <v>0</v>
      </c>
      <c r="G192" s="6">
        <v>1350</v>
      </c>
      <c r="H192" s="6"/>
    </row>
    <row r="193" spans="2:9">
      <c r="B193" s="5" t="s">
        <v>202</v>
      </c>
      <c r="C193" s="6">
        <v>0</v>
      </c>
      <c r="D193" s="6">
        <v>40</v>
      </c>
      <c r="E193" s="6">
        <v>0</v>
      </c>
      <c r="F193" s="6">
        <v>0</v>
      </c>
      <c r="G193" s="6">
        <v>40</v>
      </c>
      <c r="H193" s="6"/>
    </row>
    <row r="194" spans="2:9">
      <c r="B194" s="5"/>
    </row>
    <row r="195" spans="2:9" ht="13">
      <c r="B195" s="3" t="s">
        <v>7</v>
      </c>
      <c r="C195" s="6">
        <v>1030</v>
      </c>
      <c r="D195" s="6">
        <v>9670</v>
      </c>
      <c r="E195" s="6">
        <v>590</v>
      </c>
      <c r="F195" s="6">
        <v>680</v>
      </c>
      <c r="G195" s="6">
        <v>11980</v>
      </c>
      <c r="H195" s="6"/>
    </row>
    <row r="196" spans="2:9">
      <c r="C196" s="6"/>
      <c r="D196" s="6"/>
      <c r="E196" s="6"/>
      <c r="F196" s="6"/>
      <c r="G196" s="6"/>
      <c r="H196" s="6"/>
    </row>
    <row r="197" spans="2:9" ht="13">
      <c r="B197" s="9"/>
      <c r="C197" s="9"/>
      <c r="D197" s="9"/>
      <c r="E197" s="9"/>
      <c r="F197" s="9"/>
      <c r="G197" s="13" t="s">
        <v>17</v>
      </c>
    </row>
    <row r="198" spans="2:9" ht="12.5" customHeight="1">
      <c r="B198" s="2860" t="s">
        <v>18</v>
      </c>
      <c r="C198" s="2860"/>
      <c r="D198" s="2860"/>
      <c r="E198" s="2860"/>
      <c r="F198" s="2860"/>
      <c r="G198" s="2860"/>
      <c r="H198" s="2784"/>
      <c r="I198" s="2784"/>
    </row>
    <row r="199" spans="2:9">
      <c r="B199" s="2860" t="s">
        <v>576</v>
      </c>
      <c r="C199" s="2860"/>
      <c r="D199" s="2860"/>
      <c r="E199" s="2860"/>
      <c r="F199" s="2860"/>
      <c r="G199" s="2860"/>
      <c r="H199" s="2784"/>
      <c r="I199" s="2784"/>
    </row>
    <row r="200" spans="2:9" ht="12.5" customHeight="1">
      <c r="B200" s="2860" t="s">
        <v>586</v>
      </c>
      <c r="C200" s="2860"/>
      <c r="D200" s="2860"/>
      <c r="E200" s="2860"/>
      <c r="F200" s="2860"/>
      <c r="G200" s="2860"/>
      <c r="H200" s="2784"/>
      <c r="I200" s="2784"/>
    </row>
    <row r="201" spans="2:9" ht="12.5" customHeight="1">
      <c r="B201" s="2860" t="s">
        <v>587</v>
      </c>
      <c r="C201" s="2860"/>
      <c r="D201" s="2860"/>
      <c r="E201" s="2860"/>
      <c r="F201" s="2860"/>
      <c r="G201" s="2860"/>
      <c r="H201" s="2784"/>
      <c r="I201" s="2784"/>
    </row>
    <row r="202" spans="2:9">
      <c r="B202" s="2860" t="s">
        <v>806</v>
      </c>
      <c r="C202" s="2860"/>
      <c r="D202" s="2860"/>
      <c r="E202" s="2860"/>
      <c r="F202" s="2860"/>
      <c r="G202" s="2860"/>
      <c r="H202" s="2784"/>
      <c r="I202" s="2784"/>
    </row>
    <row r="203" spans="2:9" ht="12.5" customHeight="1">
      <c r="B203" s="2860" t="s">
        <v>579</v>
      </c>
      <c r="C203" s="2860"/>
      <c r="D203" s="2860"/>
      <c r="E203" s="2860"/>
      <c r="F203" s="2860"/>
      <c r="G203" s="2860"/>
      <c r="H203" s="2784"/>
      <c r="I203" s="2784"/>
    </row>
    <row r="204" spans="2:9" ht="12.5" customHeight="1">
      <c r="B204" s="2860" t="s">
        <v>588</v>
      </c>
      <c r="C204" s="2860"/>
      <c r="D204" s="2860"/>
      <c r="E204" s="2860"/>
      <c r="F204" s="2860"/>
      <c r="G204" s="2860"/>
      <c r="H204" s="2784"/>
      <c r="I204" s="2784"/>
    </row>
  </sheetData>
  <mergeCells count="7">
    <mergeCell ref="B202:G202"/>
    <mergeCell ref="B204:G204"/>
    <mergeCell ref="B198:G198"/>
    <mergeCell ref="B199:G199"/>
    <mergeCell ref="B200:G200"/>
    <mergeCell ref="B201:G201"/>
    <mergeCell ref="B203:G203"/>
  </mergeCells>
  <pageMargins left="0.7" right="0.7" top="0.75" bottom="0.75" header="0.3" footer="0.3"/>
  <pageSetup paperSize="9" scale="92" fitToHeight="0" orientation="landscape"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zoomScale="75" zoomScaleNormal="75" workbookViewId="0">
      <pane xSplit="2" ySplit="6" topLeftCell="C7"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5" width="13.7265625" customWidth="1"/>
  </cols>
  <sheetData>
    <row r="1" spans="2:5">
      <c r="B1" s="2" t="str">
        <f>HYPERLINK("#'Contents'!A1", "Back to contents")</f>
        <v>Back to contents</v>
      </c>
    </row>
    <row r="2" spans="2:5" ht="22.5">
      <c r="B2" s="11" t="s">
        <v>824</v>
      </c>
    </row>
    <row r="3" spans="2:5" ht="13">
      <c r="B3" s="12" t="s">
        <v>7</v>
      </c>
    </row>
    <row r="4" spans="2:5" ht="13">
      <c r="B4" s="10"/>
      <c r="C4" s="10"/>
      <c r="D4" s="14" t="s">
        <v>454</v>
      </c>
    </row>
    <row r="5" spans="2:5" ht="30" customHeight="1">
      <c r="C5" s="2849" t="s">
        <v>486</v>
      </c>
      <c r="D5" s="2849"/>
    </row>
    <row r="6" spans="2:5" ht="30" customHeight="1">
      <c r="B6" s="16" t="s">
        <v>487</v>
      </c>
      <c r="C6" s="15" t="s">
        <v>5</v>
      </c>
      <c r="D6" s="15" t="s">
        <v>6</v>
      </c>
      <c r="E6" s="15"/>
    </row>
    <row r="8" spans="2:5" ht="13">
      <c r="B8" s="12" t="s">
        <v>16</v>
      </c>
    </row>
    <row r="10" spans="2:5">
      <c r="B10" s="5" t="s">
        <v>33</v>
      </c>
      <c r="C10" s="2583">
        <v>6.6000000000000003E-2</v>
      </c>
      <c r="D10" s="2584">
        <v>8.6999999999999994E-2</v>
      </c>
      <c r="E10" s="2584"/>
    </row>
    <row r="11" spans="2:5">
      <c r="B11" s="5" t="s">
        <v>34</v>
      </c>
      <c r="C11" s="2583">
        <v>2.3E-2</v>
      </c>
      <c r="D11" s="2584">
        <v>6.2E-2</v>
      </c>
      <c r="E11" s="2584"/>
    </row>
    <row r="12" spans="2:5">
      <c r="B12" s="5" t="s">
        <v>35</v>
      </c>
      <c r="C12" s="2583">
        <v>3.9E-2</v>
      </c>
      <c r="D12" s="2584">
        <v>0.28599999999999998</v>
      </c>
      <c r="E12" s="2584"/>
    </row>
    <row r="13" spans="2:5">
      <c r="B13" s="5" t="s">
        <v>36</v>
      </c>
      <c r="C13" s="2583">
        <v>5.7000000000000002E-2</v>
      </c>
      <c r="D13" s="2584">
        <v>0.35899999999999999</v>
      </c>
      <c r="E13" s="2584"/>
    </row>
    <row r="14" spans="2:5">
      <c r="B14" s="5" t="s">
        <v>37</v>
      </c>
      <c r="C14" s="2583">
        <v>8.7999999999999995E-2</v>
      </c>
      <c r="D14" s="2584">
        <v>0.33600000000000002</v>
      </c>
      <c r="E14" s="2584"/>
    </row>
    <row r="15" spans="2:5">
      <c r="B15" s="5" t="s">
        <v>38</v>
      </c>
      <c r="C15" s="2583">
        <v>0.34</v>
      </c>
      <c r="D15" s="2584">
        <v>0.56100000000000005</v>
      </c>
      <c r="E15" s="2584"/>
    </row>
    <row r="16" spans="2:5">
      <c r="B16" s="5" t="s">
        <v>39</v>
      </c>
      <c r="C16" s="2583">
        <v>0.50800000000000001</v>
      </c>
      <c r="D16" s="2584">
        <v>0.67</v>
      </c>
      <c r="E16" s="2584"/>
    </row>
    <row r="17" spans="2:9">
      <c r="B17" s="5"/>
      <c r="C17" s="2583"/>
      <c r="D17" s="2584"/>
      <c r="E17" s="2584"/>
    </row>
    <row r="18" spans="2:9" ht="13">
      <c r="B18" s="3" t="s">
        <v>13</v>
      </c>
      <c r="C18" s="2585" t="s">
        <v>40</v>
      </c>
      <c r="D18" s="2586">
        <v>0.51900000000000002</v>
      </c>
      <c r="E18" s="2586"/>
    </row>
    <row r="19" spans="2:9">
      <c r="C19" s="2585"/>
      <c r="D19" s="2586"/>
      <c r="E19" s="2586"/>
    </row>
    <row r="20" spans="2:9" ht="13">
      <c r="B20" s="3" t="s">
        <v>7</v>
      </c>
      <c r="C20" s="2587">
        <v>9.1999999999999998E-2</v>
      </c>
      <c r="D20" s="2588">
        <v>0.31</v>
      </c>
      <c r="E20" s="2588"/>
    </row>
    <row r="21" spans="2:9">
      <c r="C21" s="2587"/>
      <c r="D21" s="2588"/>
      <c r="E21" s="2588"/>
    </row>
    <row r="22" spans="2:9" ht="13">
      <c r="B22" s="9"/>
      <c r="C22" s="9"/>
      <c r="D22" s="13" t="s">
        <v>17</v>
      </c>
    </row>
    <row r="23" spans="2:9" ht="12.5" customHeight="1">
      <c r="B23" s="2860" t="s">
        <v>589</v>
      </c>
      <c r="C23" s="2860"/>
      <c r="D23" s="2860"/>
      <c r="E23" s="2860"/>
      <c r="F23" s="2860"/>
      <c r="G23" s="2860"/>
      <c r="H23" s="2860"/>
      <c r="I23" s="2860"/>
    </row>
  </sheetData>
  <mergeCells count="2">
    <mergeCell ref="C5:D5"/>
    <mergeCell ref="B23:I23"/>
  </mergeCells>
  <pageMargins left="0.7" right="0.7" top="0.75" bottom="0.75" header="0.3" footer="0.3"/>
  <pageSetup paperSize="9" scale="84" orientation="landscape"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3" width="13.7265625" customWidth="1"/>
    <col min="4" max="4" width="2.7265625" customWidth="1"/>
    <col min="5" max="5" width="13.7265625" customWidth="1"/>
    <col min="6" max="6" width="2.7265625" customWidth="1"/>
    <col min="7" max="8" width="13.7265625" customWidth="1"/>
  </cols>
  <sheetData>
    <row r="1" spans="2:8">
      <c r="B1" s="2" t="str">
        <f>HYPERLINK("#'Contents'!A1", "Back to contents")</f>
        <v>Back to contents</v>
      </c>
    </row>
    <row r="2" spans="2:8" ht="22.5">
      <c r="B2" s="11" t="s">
        <v>827</v>
      </c>
    </row>
    <row r="3" spans="2:8" ht="13">
      <c r="B3" s="12" t="s">
        <v>7</v>
      </c>
    </row>
    <row r="4" spans="2:8" ht="13">
      <c r="B4" s="10"/>
      <c r="C4" s="10"/>
      <c r="D4" s="10"/>
      <c r="E4" s="10"/>
      <c r="F4" s="10"/>
      <c r="G4" s="14" t="s">
        <v>527</v>
      </c>
    </row>
    <row r="5" spans="2:8" ht="50" customHeight="1">
      <c r="B5" s="16" t="s">
        <v>826</v>
      </c>
      <c r="C5" s="22" t="s">
        <v>488</v>
      </c>
      <c r="D5" s="15"/>
      <c r="E5" s="22" t="s">
        <v>489</v>
      </c>
      <c r="F5" s="15"/>
      <c r="G5" s="22" t="s">
        <v>490</v>
      </c>
      <c r="H5" s="15"/>
    </row>
    <row r="7" spans="2:8" ht="13">
      <c r="B7" s="12" t="s">
        <v>16</v>
      </c>
    </row>
    <row r="9" spans="2:8">
      <c r="B9" s="5" t="s">
        <v>51</v>
      </c>
      <c r="C9" s="2589">
        <v>30090</v>
      </c>
      <c r="D9" s="2589"/>
      <c r="E9" s="2592">
        <v>37420</v>
      </c>
      <c r="F9" s="2592"/>
      <c r="G9" s="2595">
        <v>46790</v>
      </c>
      <c r="H9" s="2595"/>
    </row>
    <row r="10" spans="2:8">
      <c r="B10" s="5" t="s">
        <v>52</v>
      </c>
      <c r="C10" s="2589">
        <v>30850</v>
      </c>
      <c r="D10" s="2589"/>
      <c r="E10" s="2592">
        <v>38540</v>
      </c>
      <c r="F10" s="2592"/>
      <c r="G10" s="2595">
        <v>50400</v>
      </c>
      <c r="H10" s="2595"/>
    </row>
    <row r="11" spans="2:8">
      <c r="B11" s="5" t="s">
        <v>53</v>
      </c>
      <c r="C11" s="2589">
        <v>30650</v>
      </c>
      <c r="D11" s="2589"/>
      <c r="E11" s="2592">
        <v>46080</v>
      </c>
      <c r="F11" s="2592"/>
      <c r="G11" s="2595">
        <v>59540</v>
      </c>
      <c r="H11" s="2595"/>
    </row>
    <row r="12" spans="2:8">
      <c r="B12" s="5" t="s">
        <v>54</v>
      </c>
      <c r="C12" s="2589">
        <v>29850</v>
      </c>
      <c r="D12" s="2589"/>
      <c r="E12" s="2592">
        <v>35240</v>
      </c>
      <c r="F12" s="2592"/>
      <c r="G12" s="2595">
        <v>41580</v>
      </c>
      <c r="H12" s="2595"/>
    </row>
    <row r="13" spans="2:8">
      <c r="B13" s="5" t="s">
        <v>55</v>
      </c>
      <c r="C13" s="2589">
        <v>31740</v>
      </c>
      <c r="D13" s="2589"/>
      <c r="E13" s="2592">
        <v>38630</v>
      </c>
      <c r="F13" s="2592"/>
      <c r="G13" s="2595">
        <v>50020</v>
      </c>
      <c r="H13" s="2595"/>
    </row>
    <row r="14" spans="2:8">
      <c r="B14" s="5" t="s">
        <v>56</v>
      </c>
      <c r="C14" s="2589">
        <v>32940</v>
      </c>
      <c r="D14" s="2589"/>
      <c r="E14" s="2592">
        <v>43300</v>
      </c>
      <c r="F14" s="2592"/>
      <c r="G14" s="2595">
        <v>58640</v>
      </c>
      <c r="H14" s="2595"/>
    </row>
    <row r="15" spans="2:8">
      <c r="B15" s="5" t="s">
        <v>57</v>
      </c>
      <c r="C15" s="2589">
        <v>27240</v>
      </c>
      <c r="D15" s="2589"/>
      <c r="E15" s="2592">
        <v>36780</v>
      </c>
      <c r="F15" s="2592"/>
      <c r="G15" s="2595">
        <v>50400</v>
      </c>
      <c r="H15" s="2595"/>
    </row>
    <row r="16" spans="2:8">
      <c r="B16" s="5" t="s">
        <v>58</v>
      </c>
      <c r="C16" s="2589">
        <v>26700</v>
      </c>
      <c r="D16" s="2589"/>
      <c r="E16" s="2592">
        <v>33860</v>
      </c>
      <c r="F16" s="2592"/>
      <c r="G16" s="2595">
        <v>47680</v>
      </c>
      <c r="H16" s="2595"/>
    </row>
    <row r="17" spans="2:8">
      <c r="B17" s="5" t="s">
        <v>59</v>
      </c>
      <c r="C17" s="2589">
        <v>51360</v>
      </c>
      <c r="D17" s="2589"/>
      <c r="E17" s="2592">
        <v>74730</v>
      </c>
      <c r="F17" s="2592"/>
      <c r="G17" s="2595">
        <v>75500</v>
      </c>
      <c r="H17" s="2595"/>
    </row>
    <row r="18" spans="2:8">
      <c r="B18" s="5" t="s">
        <v>60</v>
      </c>
      <c r="C18" s="2589">
        <v>27370</v>
      </c>
      <c r="D18" s="2589"/>
      <c r="E18" s="2592">
        <v>31510</v>
      </c>
      <c r="F18" s="2592"/>
      <c r="G18" s="2595">
        <v>38630</v>
      </c>
      <c r="H18" s="2595"/>
    </row>
    <row r="19" spans="2:8">
      <c r="B19" s="5" t="s">
        <v>61</v>
      </c>
      <c r="C19" s="2589">
        <v>35270</v>
      </c>
      <c r="D19" s="2589"/>
      <c r="E19" s="2592">
        <v>42810</v>
      </c>
      <c r="F19" s="2592"/>
      <c r="G19" s="2595">
        <v>52100</v>
      </c>
      <c r="H19" s="2595"/>
    </row>
    <row r="20" spans="2:8">
      <c r="B20" s="5" t="s">
        <v>62</v>
      </c>
      <c r="C20" s="2589">
        <v>32480</v>
      </c>
      <c r="D20" s="2589"/>
      <c r="E20" s="2592">
        <v>40920</v>
      </c>
      <c r="F20" s="2592"/>
      <c r="G20" s="2595">
        <v>54640</v>
      </c>
      <c r="H20" s="2595"/>
    </row>
    <row r="21" spans="2:8">
      <c r="B21" s="5" t="s">
        <v>63</v>
      </c>
      <c r="C21" s="2589">
        <v>26670</v>
      </c>
      <c r="D21" s="2589"/>
      <c r="E21" s="2592">
        <v>33340</v>
      </c>
      <c r="F21" s="2592"/>
      <c r="G21" s="2595">
        <v>42520</v>
      </c>
      <c r="H21" s="2595"/>
    </row>
    <row r="22" spans="2:8">
      <c r="B22" s="5" t="s">
        <v>64</v>
      </c>
      <c r="C22" s="2589">
        <v>32520</v>
      </c>
      <c r="D22" s="2589"/>
      <c r="E22" s="2592">
        <v>49710</v>
      </c>
      <c r="F22" s="2592"/>
      <c r="G22" s="2595">
        <v>59930</v>
      </c>
      <c r="H22" s="2595"/>
    </row>
    <row r="23" spans="2:8">
      <c r="B23" s="5" t="s">
        <v>65</v>
      </c>
      <c r="C23" s="2589">
        <v>31370</v>
      </c>
      <c r="D23" s="2589"/>
      <c r="E23" s="2592">
        <v>41720</v>
      </c>
      <c r="F23" s="2592"/>
      <c r="G23" s="2595">
        <v>82100</v>
      </c>
      <c r="H23" s="2595"/>
    </row>
    <row r="24" spans="2:8">
      <c r="B24" s="5" t="s">
        <v>66</v>
      </c>
      <c r="C24" s="2589">
        <v>21440</v>
      </c>
      <c r="D24" s="2589"/>
      <c r="E24" s="2592">
        <v>25830</v>
      </c>
      <c r="F24" s="2592"/>
      <c r="G24" s="2595">
        <v>31810</v>
      </c>
      <c r="H24" s="2595"/>
    </row>
    <row r="25" spans="2:8">
      <c r="B25" s="5" t="s">
        <v>67</v>
      </c>
      <c r="C25" s="2589">
        <v>34710</v>
      </c>
      <c r="D25" s="2589"/>
      <c r="E25" s="2592">
        <v>42490</v>
      </c>
      <c r="F25" s="2592"/>
      <c r="G25" s="2595">
        <v>52580</v>
      </c>
      <c r="H25" s="2595"/>
    </row>
    <row r="26" spans="2:8">
      <c r="B26" s="5" t="s">
        <v>68</v>
      </c>
      <c r="C26" s="2589">
        <v>34860</v>
      </c>
      <c r="D26" s="2589"/>
      <c r="E26" s="2592">
        <v>40720</v>
      </c>
      <c r="F26" s="2592"/>
      <c r="G26" s="2595">
        <v>53650</v>
      </c>
      <c r="H26" s="2595"/>
    </row>
    <row r="27" spans="2:8">
      <c r="B27" s="5" t="s">
        <v>69</v>
      </c>
      <c r="C27" s="2589">
        <v>47660</v>
      </c>
      <c r="D27" s="2589"/>
      <c r="E27" s="2592">
        <v>58810</v>
      </c>
      <c r="F27" s="2592"/>
      <c r="G27" s="2595">
        <v>65270</v>
      </c>
      <c r="H27" s="2595"/>
    </row>
    <row r="28" spans="2:8">
      <c r="B28" s="5" t="s">
        <v>70</v>
      </c>
      <c r="C28" s="2589">
        <v>33960</v>
      </c>
      <c r="D28" s="2589"/>
      <c r="E28" s="2592">
        <v>43050</v>
      </c>
      <c r="F28" s="2592"/>
      <c r="G28" s="2595">
        <v>57460</v>
      </c>
      <c r="H28" s="2595"/>
    </row>
    <row r="29" spans="2:8">
      <c r="B29" s="5" t="s">
        <v>71</v>
      </c>
      <c r="C29" s="2589">
        <v>32560</v>
      </c>
      <c r="D29" s="2589"/>
      <c r="E29" s="2592">
        <v>39040</v>
      </c>
      <c r="F29" s="2592"/>
      <c r="G29" s="2595">
        <v>52280</v>
      </c>
      <c r="H29" s="2595"/>
    </row>
    <row r="30" spans="2:8">
      <c r="B30" s="5" t="s">
        <v>72</v>
      </c>
      <c r="C30" s="2589">
        <v>26500</v>
      </c>
      <c r="D30" s="2589"/>
      <c r="E30" s="2592">
        <v>33300</v>
      </c>
      <c r="F30" s="2592"/>
      <c r="G30" s="2595">
        <v>42900</v>
      </c>
      <c r="H30" s="2595"/>
    </row>
    <row r="31" spans="2:8">
      <c r="B31" s="5" t="s">
        <v>73</v>
      </c>
      <c r="C31" s="2589">
        <v>27380</v>
      </c>
      <c r="D31" s="2589"/>
      <c r="E31" s="2592">
        <v>31180</v>
      </c>
      <c r="F31" s="2592"/>
      <c r="G31" s="2595">
        <v>42910</v>
      </c>
      <c r="H31" s="2595"/>
    </row>
    <row r="32" spans="2:8">
      <c r="B32" s="5" t="s">
        <v>74</v>
      </c>
      <c r="C32" s="2589">
        <v>28650</v>
      </c>
      <c r="D32" s="2589"/>
      <c r="E32" s="2592">
        <v>37320</v>
      </c>
      <c r="F32" s="2592"/>
      <c r="G32" s="2595">
        <v>46080</v>
      </c>
      <c r="H32" s="2595"/>
    </row>
    <row r="33" spans="2:9">
      <c r="B33" s="5" t="s">
        <v>75</v>
      </c>
      <c r="C33" s="2589">
        <v>20310</v>
      </c>
      <c r="D33" s="2589"/>
      <c r="E33" s="2592">
        <v>27760</v>
      </c>
      <c r="F33" s="2592"/>
      <c r="G33" s="2595">
        <v>39070</v>
      </c>
      <c r="H33" s="2595"/>
    </row>
    <row r="34" spans="2:9">
      <c r="B34" s="5" t="s">
        <v>76</v>
      </c>
      <c r="C34" s="2589">
        <v>32680</v>
      </c>
      <c r="D34" s="2589"/>
      <c r="E34" s="2592">
        <v>40020</v>
      </c>
      <c r="F34" s="2592"/>
      <c r="G34" s="2595">
        <v>49100</v>
      </c>
      <c r="H34" s="2595"/>
    </row>
    <row r="35" spans="2:9">
      <c r="B35" s="5" t="s">
        <v>77</v>
      </c>
      <c r="C35" s="2589">
        <v>32010</v>
      </c>
      <c r="D35" s="2589"/>
      <c r="E35" s="2592">
        <v>39440</v>
      </c>
      <c r="F35" s="2592"/>
      <c r="G35" s="2595">
        <v>52930</v>
      </c>
      <c r="H35" s="2595"/>
    </row>
    <row r="36" spans="2:9">
      <c r="B36" s="5" t="s">
        <v>78</v>
      </c>
      <c r="C36" s="2589">
        <v>25560</v>
      </c>
      <c r="D36" s="2589"/>
      <c r="E36" s="2592">
        <v>31810</v>
      </c>
      <c r="F36" s="2592"/>
      <c r="G36" s="2595">
        <v>38630</v>
      </c>
      <c r="H36" s="2595"/>
    </row>
    <row r="37" spans="2:9">
      <c r="B37" s="5" t="s">
        <v>79</v>
      </c>
      <c r="C37" s="2589">
        <v>37350</v>
      </c>
      <c r="D37" s="2589"/>
      <c r="E37" s="2592">
        <v>44610</v>
      </c>
      <c r="F37" s="2592"/>
      <c r="G37" s="2595">
        <v>52070</v>
      </c>
      <c r="H37" s="2595"/>
    </row>
    <row r="38" spans="2:9">
      <c r="B38" s="5" t="s">
        <v>80</v>
      </c>
      <c r="C38" s="2589">
        <v>21130</v>
      </c>
      <c r="D38" s="2589"/>
      <c r="E38" s="2592">
        <v>26930</v>
      </c>
      <c r="F38" s="2592"/>
      <c r="G38" s="2595">
        <v>36300</v>
      </c>
      <c r="H38" s="2595"/>
    </row>
    <row r="39" spans="2:9">
      <c r="B39" s="5"/>
      <c r="C39" s="2589"/>
      <c r="D39" s="2589"/>
      <c r="E39" s="2592"/>
      <c r="F39" s="2592"/>
      <c r="G39" s="2595"/>
      <c r="H39" s="2595"/>
    </row>
    <row r="40" spans="2:9" ht="13">
      <c r="B40" s="3" t="s">
        <v>13</v>
      </c>
      <c r="C40" s="2590">
        <v>22760</v>
      </c>
      <c r="D40" s="2590"/>
      <c r="E40" s="2593">
        <v>27570</v>
      </c>
      <c r="F40" s="2593"/>
      <c r="G40" s="2596">
        <v>31990</v>
      </c>
      <c r="H40" s="2596"/>
    </row>
    <row r="41" spans="2:9">
      <c r="C41" s="2590"/>
      <c r="D41" s="2590"/>
      <c r="E41" s="2593"/>
      <c r="F41" s="2593"/>
      <c r="G41" s="2596"/>
      <c r="H41" s="2596"/>
    </row>
    <row r="42" spans="2:9" ht="13">
      <c r="B42" s="3" t="s">
        <v>7</v>
      </c>
      <c r="C42" s="2591">
        <v>23840</v>
      </c>
      <c r="D42" s="2591"/>
      <c r="E42" s="2594">
        <v>29180</v>
      </c>
      <c r="F42" s="2594"/>
      <c r="G42" s="2597">
        <v>38390</v>
      </c>
      <c r="H42" s="2597"/>
    </row>
    <row r="43" spans="2:9">
      <c r="C43" s="2591"/>
      <c r="D43" s="2591"/>
      <c r="E43" s="2594"/>
      <c r="F43" s="2594"/>
      <c r="G43" s="2597"/>
      <c r="H43" s="2597"/>
    </row>
    <row r="44" spans="2:9" ht="13">
      <c r="B44" s="9"/>
      <c r="C44" s="9"/>
      <c r="D44" s="9"/>
      <c r="E44" s="9"/>
      <c r="F44" s="9"/>
      <c r="G44" s="13" t="s">
        <v>17</v>
      </c>
    </row>
    <row r="45" spans="2:9" ht="12.5" customHeight="1">
      <c r="B45" s="2860" t="s">
        <v>18</v>
      </c>
      <c r="C45" s="2860"/>
      <c r="D45" s="2860"/>
      <c r="E45" s="2860"/>
      <c r="F45" s="2860"/>
      <c r="G45" s="2860"/>
      <c r="H45" s="2784"/>
      <c r="I45" s="2784"/>
    </row>
    <row r="46" spans="2:9" ht="12.5" customHeight="1">
      <c r="B46" s="2860" t="s">
        <v>203</v>
      </c>
      <c r="C46" s="2860"/>
      <c r="D46" s="2860"/>
      <c r="E46" s="2860"/>
      <c r="F46" s="2860"/>
      <c r="G46" s="2860"/>
      <c r="H46" s="2784"/>
      <c r="I46" s="2784"/>
    </row>
  </sheetData>
  <mergeCells count="2">
    <mergeCell ref="B45:G45"/>
    <mergeCell ref="B46:G46"/>
  </mergeCells>
  <pageMargins left="0.7" right="0.7" top="0.75" bottom="0.75" header="0.3" footer="0.3"/>
  <pageSetup paperSize="9" fitToHeight="0" orientation="landscape"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9"/>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70.7265625" customWidth="1"/>
    <col min="3" max="4" width="13.7265625" customWidth="1"/>
  </cols>
  <sheetData>
    <row r="1" spans="2:4">
      <c r="B1" s="2" t="str">
        <f>HYPERLINK("#'Contents'!A1", "Back to contents")</f>
        <v>Back to contents</v>
      </c>
    </row>
    <row r="2" spans="2:4" ht="22.5">
      <c r="B2" s="11" t="s">
        <v>755</v>
      </c>
    </row>
    <row r="3" spans="2:4" ht="13">
      <c r="B3" s="12" t="s">
        <v>7</v>
      </c>
    </row>
    <row r="4" spans="2:4" ht="13">
      <c r="B4" s="10"/>
      <c r="C4" s="14" t="s">
        <v>454</v>
      </c>
    </row>
    <row r="5" spans="2:4" ht="75" customHeight="1">
      <c r="B5" s="16" t="s">
        <v>50</v>
      </c>
      <c r="C5" s="22" t="s">
        <v>486</v>
      </c>
      <c r="D5" s="15"/>
    </row>
    <row r="7" spans="2:4" ht="13">
      <c r="B7" s="12" t="s">
        <v>16</v>
      </c>
    </row>
    <row r="9" spans="2:4" ht="13">
      <c r="B9" s="3" t="s">
        <v>81</v>
      </c>
      <c r="C9" s="2598"/>
      <c r="D9" s="2598"/>
    </row>
    <row r="10" spans="2:4">
      <c r="B10" s="5" t="s">
        <v>82</v>
      </c>
      <c r="C10" s="2598" t="s">
        <v>40</v>
      </c>
      <c r="D10" s="2598"/>
    </row>
    <row r="11" spans="2:4">
      <c r="B11" s="5" t="s">
        <v>83</v>
      </c>
      <c r="C11" s="2598">
        <v>0.23799999999999999</v>
      </c>
      <c r="D11" s="2598"/>
    </row>
    <row r="12" spans="2:4">
      <c r="B12" s="5" t="s">
        <v>84</v>
      </c>
      <c r="C12" s="2598">
        <v>0.192</v>
      </c>
      <c r="D12" s="2598"/>
    </row>
    <row r="13" spans="2:4">
      <c r="B13" s="5" t="s">
        <v>85</v>
      </c>
      <c r="C13" s="2598">
        <v>0.24299999999999999</v>
      </c>
      <c r="D13" s="2598"/>
    </row>
    <row r="14" spans="2:4">
      <c r="B14" s="5" t="s">
        <v>86</v>
      </c>
      <c r="C14" s="2598">
        <v>0.08</v>
      </c>
      <c r="D14" s="2598"/>
    </row>
    <row r="15" spans="2:4">
      <c r="B15" s="5"/>
    </row>
    <row r="16" spans="2:4" ht="13">
      <c r="B16" s="3" t="s">
        <v>87</v>
      </c>
      <c r="C16" s="2599"/>
      <c r="D16" s="2599"/>
    </row>
    <row r="17" spans="2:4">
      <c r="B17" s="5" t="s">
        <v>88</v>
      </c>
      <c r="C17" s="2599">
        <v>8.4000000000000005E-2</v>
      </c>
      <c r="D17" s="2599"/>
    </row>
    <row r="18" spans="2:4">
      <c r="B18" s="5" t="s">
        <v>89</v>
      </c>
      <c r="C18" s="2599">
        <v>0.216</v>
      </c>
      <c r="D18" s="2599"/>
    </row>
    <row r="19" spans="2:4">
      <c r="B19" s="5" t="s">
        <v>90</v>
      </c>
      <c r="C19" s="2599">
        <v>0.254</v>
      </c>
      <c r="D19" s="2599"/>
    </row>
    <row r="20" spans="2:4">
      <c r="B20" s="5" t="s">
        <v>91</v>
      </c>
      <c r="C20" s="2599">
        <v>0.16600000000000001</v>
      </c>
      <c r="D20" s="2599"/>
    </row>
    <row r="21" spans="2:4">
      <c r="B21" s="5" t="s">
        <v>92</v>
      </c>
      <c r="C21" s="2599">
        <v>0.158</v>
      </c>
      <c r="D21" s="2599"/>
    </row>
    <row r="22" spans="2:4">
      <c r="B22" s="5" t="s">
        <v>93</v>
      </c>
      <c r="C22" s="2599">
        <v>0.188</v>
      </c>
      <c r="D22" s="2599"/>
    </row>
    <row r="23" spans="2:4">
      <c r="B23" s="5" t="s">
        <v>94</v>
      </c>
      <c r="C23" s="2599">
        <v>6.3E-2</v>
      </c>
      <c r="D23" s="2599"/>
    </row>
    <row r="24" spans="2:4">
      <c r="B24" s="5"/>
    </row>
    <row r="25" spans="2:4" ht="13">
      <c r="B25" s="3" t="s">
        <v>95</v>
      </c>
      <c r="C25" s="2600"/>
      <c r="D25" s="2600"/>
    </row>
    <row r="26" spans="2:4" ht="14.5">
      <c r="B26" s="2806" t="s">
        <v>729</v>
      </c>
      <c r="C26" s="2600">
        <v>7.0999999999999994E-2</v>
      </c>
      <c r="D26" s="2600"/>
    </row>
    <row r="27" spans="2:4">
      <c r="B27" s="5"/>
    </row>
    <row r="28" spans="2:4" ht="13">
      <c r="B28" s="3" t="s">
        <v>96</v>
      </c>
      <c r="C28" s="2601"/>
      <c r="D28" s="2601"/>
    </row>
    <row r="29" spans="2:4">
      <c r="B29" s="5" t="s">
        <v>97</v>
      </c>
      <c r="C29" s="2601">
        <v>9.7000000000000003E-2</v>
      </c>
      <c r="D29" s="2601"/>
    </row>
    <row r="30" spans="2:4">
      <c r="B30" s="5" t="s">
        <v>98</v>
      </c>
      <c r="C30" s="2601">
        <v>5.7000000000000002E-2</v>
      </c>
      <c r="D30" s="2601"/>
    </row>
    <row r="31" spans="2:4">
      <c r="B31" s="5"/>
    </row>
    <row r="32" spans="2:4" ht="13">
      <c r="B32" s="3" t="s">
        <v>99</v>
      </c>
      <c r="C32" s="2602"/>
      <c r="D32" s="2602"/>
    </row>
    <row r="33" spans="2:4">
      <c r="B33" s="5" t="s">
        <v>100</v>
      </c>
      <c r="C33" s="2602">
        <v>0.216</v>
      </c>
      <c r="D33" s="2602"/>
    </row>
    <row r="34" spans="2:4">
      <c r="B34" s="5" t="s">
        <v>101</v>
      </c>
      <c r="C34" s="2602">
        <v>6.6000000000000003E-2</v>
      </c>
      <c r="D34" s="2602"/>
    </row>
    <row r="35" spans="2:4">
      <c r="B35" s="5"/>
    </row>
    <row r="36" spans="2:4" ht="13">
      <c r="B36" s="3" t="s">
        <v>102</v>
      </c>
      <c r="C36" s="2603"/>
      <c r="D36" s="2603"/>
    </row>
    <row r="37" spans="2:4">
      <c r="B37" s="5" t="s">
        <v>102</v>
      </c>
      <c r="C37" s="2603">
        <v>0.20100000000000001</v>
      </c>
      <c r="D37" s="2603"/>
    </row>
    <row r="38" spans="2:4">
      <c r="B38" s="5"/>
    </row>
    <row r="39" spans="2:4" ht="13">
      <c r="B39" s="3" t="s">
        <v>103</v>
      </c>
      <c r="C39" s="2604"/>
      <c r="D39" s="2604"/>
    </row>
    <row r="40" spans="2:4">
      <c r="B40" s="5" t="s">
        <v>104</v>
      </c>
      <c r="C40" s="2604">
        <v>9.4E-2</v>
      </c>
      <c r="D40" s="2604"/>
    </row>
    <row r="41" spans="2:4">
      <c r="B41" s="5" t="s">
        <v>105</v>
      </c>
      <c r="C41" s="2604">
        <v>0.29899999999999999</v>
      </c>
      <c r="D41" s="2604"/>
    </row>
    <row r="42" spans="2:4">
      <c r="B42" s="5" t="s">
        <v>106</v>
      </c>
      <c r="C42" s="2604" t="s">
        <v>40</v>
      </c>
      <c r="D42" s="2604"/>
    </row>
    <row r="43" spans="2:4">
      <c r="B43" s="5"/>
    </row>
    <row r="44" spans="2:4" ht="13">
      <c r="B44" s="3" t="s">
        <v>107</v>
      </c>
      <c r="C44" s="2605"/>
      <c r="D44" s="2605"/>
    </row>
    <row r="45" spans="2:4">
      <c r="B45" s="5" t="s">
        <v>107</v>
      </c>
      <c r="C45" s="2605">
        <v>0.124</v>
      </c>
      <c r="D45" s="2605"/>
    </row>
    <row r="46" spans="2:4">
      <c r="B46" s="5"/>
    </row>
    <row r="47" spans="2:4" ht="13">
      <c r="B47" s="3" t="s">
        <v>108</v>
      </c>
      <c r="C47" s="2606"/>
      <c r="D47" s="2606"/>
    </row>
    <row r="48" spans="2:4">
      <c r="B48" s="5" t="s">
        <v>109</v>
      </c>
      <c r="C48" s="2606">
        <v>6.6000000000000003E-2</v>
      </c>
      <c r="D48" s="2606"/>
    </row>
    <row r="49" spans="2:4">
      <c r="B49" s="5"/>
    </row>
    <row r="50" spans="2:4" ht="13">
      <c r="B50" s="3" t="s">
        <v>110</v>
      </c>
      <c r="C50" s="2607"/>
      <c r="D50" s="2607"/>
    </row>
    <row r="51" spans="2:4">
      <c r="B51" s="5" t="s">
        <v>111</v>
      </c>
      <c r="C51" s="2607">
        <v>0.10100000000000001</v>
      </c>
      <c r="D51" s="2607"/>
    </row>
    <row r="52" spans="2:4">
      <c r="B52" s="5" t="s">
        <v>112</v>
      </c>
      <c r="C52" s="2607">
        <v>0.123</v>
      </c>
      <c r="D52" s="2607"/>
    </row>
    <row r="53" spans="2:4">
      <c r="B53" s="5" t="s">
        <v>786</v>
      </c>
      <c r="C53" s="2607">
        <v>0.11600000000000001</v>
      </c>
      <c r="D53" s="2607"/>
    </row>
    <row r="54" spans="2:4">
      <c r="B54" s="5" t="s">
        <v>113</v>
      </c>
      <c r="C54" s="2607">
        <v>0.108</v>
      </c>
      <c r="D54" s="2607"/>
    </row>
    <row r="55" spans="2:4">
      <c r="B55" s="5" t="s">
        <v>114</v>
      </c>
      <c r="C55" s="2607">
        <v>0</v>
      </c>
      <c r="D55" s="2607"/>
    </row>
    <row r="56" spans="2:4">
      <c r="B56" s="5" t="s">
        <v>115</v>
      </c>
      <c r="C56" s="2607">
        <v>7.6999999999999999E-2</v>
      </c>
      <c r="D56" s="2607"/>
    </row>
    <row r="57" spans="2:4">
      <c r="B57" s="5" t="s">
        <v>116</v>
      </c>
      <c r="C57" s="2607">
        <v>0.14399999999999999</v>
      </c>
      <c r="D57" s="2607"/>
    </row>
    <row r="58" spans="2:4">
      <c r="B58" s="5"/>
    </row>
    <row r="59" spans="2:4" ht="13">
      <c r="B59" s="3" t="s">
        <v>62</v>
      </c>
      <c r="C59" s="2608"/>
      <c r="D59" s="2608"/>
    </row>
    <row r="60" spans="2:4">
      <c r="B60" s="5" t="s">
        <v>117</v>
      </c>
      <c r="C60" s="2608">
        <v>3.6999999999999998E-2</v>
      </c>
      <c r="D60" s="2608"/>
    </row>
    <row r="61" spans="2:4">
      <c r="B61" s="5"/>
    </row>
    <row r="62" spans="2:4" ht="13">
      <c r="B62" s="3" t="s">
        <v>118</v>
      </c>
      <c r="C62" s="2609"/>
      <c r="D62" s="2609"/>
    </row>
    <row r="63" spans="2:4">
      <c r="B63" s="5" t="s">
        <v>119</v>
      </c>
      <c r="C63" s="2609">
        <v>0.14399999999999999</v>
      </c>
      <c r="D63" s="2609"/>
    </row>
    <row r="64" spans="2:4">
      <c r="B64" s="5" t="s">
        <v>120</v>
      </c>
      <c r="C64" s="2609">
        <v>0.125</v>
      </c>
      <c r="D64" s="2609"/>
    </row>
    <row r="65" spans="2:4">
      <c r="B65" s="5" t="s">
        <v>121</v>
      </c>
      <c r="C65" s="2609">
        <v>6.0999999999999999E-2</v>
      </c>
      <c r="D65" s="2609"/>
    </row>
    <row r="66" spans="2:4">
      <c r="B66" s="5" t="s">
        <v>122</v>
      </c>
      <c r="C66" s="2609">
        <v>0.14199999999999999</v>
      </c>
      <c r="D66" s="2609"/>
    </row>
    <row r="67" spans="2:4">
      <c r="B67" s="5" t="s">
        <v>123</v>
      </c>
      <c r="C67" s="2609">
        <v>0.13500000000000001</v>
      </c>
      <c r="D67" s="2609"/>
    </row>
    <row r="68" spans="2:4">
      <c r="B68" s="5"/>
    </row>
    <row r="69" spans="2:4" ht="13">
      <c r="B69" s="3" t="s">
        <v>125</v>
      </c>
      <c r="C69" s="2611"/>
      <c r="D69" s="2611"/>
    </row>
    <row r="70" spans="2:4">
      <c r="B70" s="5" t="s">
        <v>126</v>
      </c>
      <c r="C70" s="2611">
        <v>0.13400000000000001</v>
      </c>
      <c r="D70" s="2611"/>
    </row>
    <row r="71" spans="2:4">
      <c r="B71" s="5" t="s">
        <v>127</v>
      </c>
      <c r="C71" s="2611">
        <v>0.19</v>
      </c>
      <c r="D71" s="2611"/>
    </row>
    <row r="72" spans="2:4">
      <c r="B72" s="5" t="s">
        <v>128</v>
      </c>
      <c r="C72" s="2611">
        <v>0.17799999999999999</v>
      </c>
      <c r="D72" s="2611"/>
    </row>
    <row r="73" spans="2:4">
      <c r="B73" s="5" t="s">
        <v>129</v>
      </c>
      <c r="C73" s="2611">
        <v>0.27900000000000003</v>
      </c>
      <c r="D73" s="2611"/>
    </row>
    <row r="74" spans="2:4">
      <c r="B74" s="5" t="s">
        <v>130</v>
      </c>
      <c r="C74" s="2611">
        <v>7.8E-2</v>
      </c>
      <c r="D74" s="2611"/>
    </row>
    <row r="75" spans="2:4">
      <c r="B75" s="5"/>
    </row>
    <row r="76" spans="2:4" ht="13">
      <c r="B76" s="3" t="s">
        <v>124</v>
      </c>
      <c r="C76" s="2610"/>
      <c r="D76" s="2610"/>
    </row>
    <row r="77" spans="2:4">
      <c r="B77" s="5" t="s">
        <v>124</v>
      </c>
      <c r="C77" s="2610">
        <v>0.221</v>
      </c>
      <c r="D77" s="2610"/>
    </row>
    <row r="78" spans="2:4">
      <c r="B78" s="5"/>
    </row>
    <row r="79" spans="2:4" ht="13">
      <c r="B79" s="3" t="s">
        <v>133</v>
      </c>
      <c r="C79" s="2613"/>
      <c r="D79" s="2613"/>
    </row>
    <row r="80" spans="2:4">
      <c r="B80" s="5" t="s">
        <v>133</v>
      </c>
      <c r="C80" s="2613">
        <v>8.5000000000000006E-2</v>
      </c>
      <c r="D80" s="2613"/>
    </row>
    <row r="81" spans="2:4">
      <c r="B81" s="5"/>
    </row>
    <row r="82" spans="2:4" ht="13">
      <c r="B82" s="3" t="s">
        <v>131</v>
      </c>
      <c r="C82" s="2612"/>
      <c r="D82" s="2612"/>
    </row>
    <row r="83" spans="2:4" ht="14.5">
      <c r="B83" s="2806" t="s">
        <v>756</v>
      </c>
      <c r="C83" s="2612">
        <v>6.0999999999999999E-2</v>
      </c>
      <c r="D83" s="2612"/>
    </row>
    <row r="84" spans="2:4" ht="14.5">
      <c r="B84" s="2806" t="s">
        <v>728</v>
      </c>
      <c r="C84" s="2612">
        <v>8.5000000000000006E-2</v>
      </c>
      <c r="D84" s="2612"/>
    </row>
    <row r="85" spans="2:4">
      <c r="B85" s="5" t="s">
        <v>132</v>
      </c>
      <c r="C85" s="2612">
        <v>0.29099999999999998</v>
      </c>
      <c r="D85" s="2612"/>
    </row>
    <row r="86" spans="2:4">
      <c r="B86" s="5"/>
    </row>
    <row r="87" spans="2:4" ht="13">
      <c r="B87" s="3" t="s">
        <v>134</v>
      </c>
      <c r="C87" s="2614"/>
      <c r="D87" s="2614"/>
    </row>
    <row r="88" spans="2:4">
      <c r="B88" s="5" t="s">
        <v>135</v>
      </c>
      <c r="C88" s="2614">
        <v>9.0999999999999998E-2</v>
      </c>
      <c r="D88" s="2614"/>
    </row>
    <row r="89" spans="2:4">
      <c r="B89" s="5" t="s">
        <v>136</v>
      </c>
      <c r="C89" s="2614">
        <v>0.10299999999999999</v>
      </c>
      <c r="D89" s="2614"/>
    </row>
    <row r="90" spans="2:4">
      <c r="B90" s="5" t="s">
        <v>137</v>
      </c>
      <c r="C90" s="2614">
        <v>0.22600000000000001</v>
      </c>
      <c r="D90" s="2614"/>
    </row>
    <row r="91" spans="2:4">
      <c r="B91" s="5"/>
    </row>
    <row r="92" spans="2:4" ht="13">
      <c r="B92" s="3" t="s">
        <v>138</v>
      </c>
      <c r="C92" s="2615"/>
      <c r="D92" s="2615"/>
    </row>
    <row r="93" spans="2:4">
      <c r="B93" s="5" t="s">
        <v>138</v>
      </c>
      <c r="C93" s="2615">
        <v>0.314</v>
      </c>
      <c r="D93" s="2615"/>
    </row>
    <row r="94" spans="2:4">
      <c r="B94" s="5"/>
    </row>
    <row r="95" spans="2:4" ht="13">
      <c r="B95" s="3" t="s">
        <v>139</v>
      </c>
      <c r="C95" s="2616"/>
      <c r="D95" s="2616"/>
    </row>
    <row r="96" spans="2:4">
      <c r="B96" s="5" t="s">
        <v>140</v>
      </c>
      <c r="C96" s="2616">
        <v>0.26500000000000001</v>
      </c>
      <c r="D96" s="2616"/>
    </row>
    <row r="97" spans="2:4">
      <c r="B97" s="5" t="s">
        <v>141</v>
      </c>
      <c r="C97" s="2616">
        <v>0.23</v>
      </c>
      <c r="D97" s="2616"/>
    </row>
    <row r="98" spans="2:4">
      <c r="B98" s="5"/>
    </row>
    <row r="99" spans="2:4" ht="13">
      <c r="B99" s="3" t="s">
        <v>142</v>
      </c>
      <c r="C99" s="2617"/>
      <c r="D99" s="2617"/>
    </row>
    <row r="100" spans="2:4">
      <c r="B100" s="5" t="s">
        <v>143</v>
      </c>
      <c r="C100" s="2617">
        <v>6.8000000000000005E-2</v>
      </c>
      <c r="D100" s="2617"/>
    </row>
    <row r="101" spans="2:4">
      <c r="B101" s="5" t="s">
        <v>144</v>
      </c>
      <c r="C101" s="2617">
        <v>9.6000000000000002E-2</v>
      </c>
      <c r="D101" s="2617"/>
    </row>
    <row r="102" spans="2:4">
      <c r="B102" s="5" t="s">
        <v>145</v>
      </c>
      <c r="C102" s="2617">
        <v>0.153</v>
      </c>
      <c r="D102" s="2617"/>
    </row>
    <row r="103" spans="2:4">
      <c r="B103" s="5" t="s">
        <v>146</v>
      </c>
      <c r="C103" s="2617">
        <v>0.11600000000000001</v>
      </c>
      <c r="D103" s="2617"/>
    </row>
    <row r="104" spans="2:4">
      <c r="B104" s="5" t="s">
        <v>147</v>
      </c>
      <c r="C104" s="2617" t="s">
        <v>40</v>
      </c>
      <c r="D104" s="2617"/>
    </row>
    <row r="105" spans="2:4">
      <c r="B105" s="5"/>
    </row>
    <row r="106" spans="2:4" ht="13">
      <c r="B106" s="3" t="s">
        <v>148</v>
      </c>
      <c r="C106" s="2618"/>
      <c r="D106" s="2618"/>
    </row>
    <row r="107" spans="2:4">
      <c r="B107" s="5" t="s">
        <v>149</v>
      </c>
      <c r="C107" s="2618">
        <v>0.214</v>
      </c>
      <c r="D107" s="2618"/>
    </row>
    <row r="108" spans="2:4">
      <c r="B108" s="5"/>
    </row>
    <row r="109" spans="2:4" ht="13">
      <c r="B109" s="3" t="s">
        <v>150</v>
      </c>
      <c r="C109" s="2619"/>
      <c r="D109" s="2619"/>
    </row>
    <row r="110" spans="2:4">
      <c r="B110" s="5" t="s">
        <v>151</v>
      </c>
      <c r="C110" s="2619">
        <v>8.8999999999999996E-2</v>
      </c>
      <c r="D110" s="2619"/>
    </row>
    <row r="111" spans="2:4">
      <c r="B111" s="5" t="s">
        <v>152</v>
      </c>
      <c r="C111" s="2619">
        <v>0.23</v>
      </c>
      <c r="D111" s="2619"/>
    </row>
    <row r="112" spans="2:4">
      <c r="B112" s="5" t="s">
        <v>790</v>
      </c>
      <c r="C112" s="2619">
        <v>0.28100000000000003</v>
      </c>
      <c r="D112" s="2619"/>
    </row>
    <row r="113" spans="2:4">
      <c r="B113" s="5" t="s">
        <v>153</v>
      </c>
      <c r="C113" s="2619">
        <v>0.20399999999999999</v>
      </c>
      <c r="D113" s="2619"/>
    </row>
    <row r="114" spans="2:4">
      <c r="B114" s="5" t="s">
        <v>789</v>
      </c>
      <c r="C114" s="2619">
        <v>0.13800000000000001</v>
      </c>
      <c r="D114" s="2619"/>
    </row>
    <row r="115" spans="2:4">
      <c r="B115" s="5" t="s">
        <v>154</v>
      </c>
      <c r="C115" s="2619">
        <v>0.248</v>
      </c>
      <c r="D115" s="2619"/>
    </row>
    <row r="116" spans="2:4">
      <c r="B116" s="5"/>
    </row>
    <row r="117" spans="2:4" ht="13">
      <c r="B117" s="3" t="s">
        <v>155</v>
      </c>
      <c r="C117" s="2620"/>
      <c r="D117" s="2620"/>
    </row>
    <row r="118" spans="2:4">
      <c r="B118" s="5" t="s">
        <v>155</v>
      </c>
      <c r="C118" s="2620">
        <v>0.14399999999999999</v>
      </c>
      <c r="D118" s="2620"/>
    </row>
    <row r="119" spans="2:4">
      <c r="B119" s="5"/>
    </row>
    <row r="120" spans="2:4" ht="13">
      <c r="B120" s="3" t="s">
        <v>156</v>
      </c>
      <c r="C120" s="2621"/>
      <c r="D120" s="2621"/>
    </row>
    <row r="121" spans="2:4">
      <c r="B121" s="5" t="s">
        <v>156</v>
      </c>
      <c r="C121" s="2621">
        <v>8.4000000000000005E-2</v>
      </c>
      <c r="D121" s="2621"/>
    </row>
    <row r="122" spans="2:4">
      <c r="B122" s="5"/>
    </row>
    <row r="123" spans="2:4" ht="13">
      <c r="B123" s="3" t="s">
        <v>157</v>
      </c>
      <c r="C123" s="2622"/>
      <c r="D123" s="2622"/>
    </row>
    <row r="124" spans="2:4">
      <c r="B124" s="5" t="s">
        <v>157</v>
      </c>
      <c r="C124" s="2622">
        <v>4.2999999999999997E-2</v>
      </c>
      <c r="D124" s="2622"/>
    </row>
    <row r="125" spans="2:4">
      <c r="B125" s="5"/>
    </row>
    <row r="126" spans="2:4" ht="13">
      <c r="B126" s="3" t="s">
        <v>158</v>
      </c>
      <c r="C126" s="2623"/>
      <c r="D126" s="2623"/>
    </row>
    <row r="127" spans="2:4">
      <c r="B127" s="5" t="s">
        <v>158</v>
      </c>
      <c r="C127" s="2623">
        <v>0.129</v>
      </c>
      <c r="D127" s="2623"/>
    </row>
    <row r="128" spans="2:4">
      <c r="B128" s="5"/>
    </row>
    <row r="129" spans="2:4" ht="13">
      <c r="B129" s="3" t="s">
        <v>159</v>
      </c>
      <c r="C129" s="2624"/>
      <c r="D129" s="2624"/>
    </row>
    <row r="130" spans="2:4">
      <c r="B130" s="5" t="s">
        <v>159</v>
      </c>
      <c r="C130" s="2624">
        <v>6.4000000000000001E-2</v>
      </c>
      <c r="D130" s="2624"/>
    </row>
    <row r="131" spans="2:4">
      <c r="B131" s="5"/>
    </row>
    <row r="132" spans="2:4" ht="13">
      <c r="B132" s="3" t="s">
        <v>161</v>
      </c>
      <c r="C132" s="2626"/>
      <c r="D132" s="2626"/>
    </row>
    <row r="133" spans="2:4">
      <c r="B133" s="5" t="s">
        <v>161</v>
      </c>
      <c r="C133" s="2626">
        <v>0.14000000000000001</v>
      </c>
      <c r="D133" s="2626"/>
    </row>
    <row r="134" spans="2:4">
      <c r="B134" s="5"/>
    </row>
    <row r="135" spans="2:4" ht="13">
      <c r="B135" s="3" t="s">
        <v>160</v>
      </c>
      <c r="C135" s="2625"/>
      <c r="D135" s="2625"/>
    </row>
    <row r="136" spans="2:4">
      <c r="B136" s="5" t="s">
        <v>160</v>
      </c>
      <c r="C136" s="2625">
        <v>0.12</v>
      </c>
      <c r="D136" s="2625"/>
    </row>
    <row r="137" spans="2:4">
      <c r="B137" s="5"/>
    </row>
    <row r="138" spans="2:4" ht="13">
      <c r="B138" s="3" t="s">
        <v>162</v>
      </c>
      <c r="C138" s="2627"/>
      <c r="D138" s="2627"/>
    </row>
    <row r="139" spans="2:4">
      <c r="B139" s="5" t="s">
        <v>163</v>
      </c>
      <c r="C139" s="2627">
        <v>0.10299999999999999</v>
      </c>
      <c r="D139" s="2627"/>
    </row>
    <row r="140" spans="2:4">
      <c r="B140" s="5"/>
    </row>
    <row r="141" spans="2:4" ht="13">
      <c r="B141" s="3" t="s">
        <v>164</v>
      </c>
      <c r="C141" s="2628"/>
      <c r="D141" s="2628"/>
    </row>
    <row r="142" spans="2:4">
      <c r="B142" s="5" t="s">
        <v>165</v>
      </c>
      <c r="C142" s="2628">
        <v>0.161</v>
      </c>
      <c r="D142" s="2628"/>
    </row>
    <row r="143" spans="2:4">
      <c r="B143" s="5" t="s">
        <v>166</v>
      </c>
      <c r="C143" s="2628">
        <v>0.379</v>
      </c>
      <c r="D143" s="2628"/>
    </row>
    <row r="144" spans="2:4">
      <c r="B144" s="5" t="s">
        <v>167</v>
      </c>
      <c r="C144" s="2628">
        <v>0.22900000000000001</v>
      </c>
      <c r="D144" s="2628"/>
    </row>
    <row r="145" spans="2:4">
      <c r="B145" s="5" t="s">
        <v>168</v>
      </c>
      <c r="C145" s="2628">
        <v>0.192</v>
      </c>
      <c r="D145" s="2628"/>
    </row>
    <row r="146" spans="2:4">
      <c r="B146" s="5" t="s">
        <v>169</v>
      </c>
      <c r="C146" s="2628">
        <v>0.158</v>
      </c>
      <c r="D146" s="2628"/>
    </row>
    <row r="147" spans="2:4">
      <c r="B147" s="5" t="s">
        <v>170</v>
      </c>
      <c r="C147" s="2628">
        <v>7.5999999999999998E-2</v>
      </c>
      <c r="D147" s="2628"/>
    </row>
    <row r="148" spans="2:4">
      <c r="B148" s="5" t="s">
        <v>171</v>
      </c>
      <c r="C148" s="2628">
        <v>0.111</v>
      </c>
      <c r="D148" s="2628"/>
    </row>
    <row r="149" spans="2:4">
      <c r="B149" s="5" t="s">
        <v>172</v>
      </c>
      <c r="C149" s="2628">
        <v>0.20799999999999999</v>
      </c>
      <c r="D149" s="2628"/>
    </row>
    <row r="150" spans="2:4">
      <c r="B150" s="5" t="s">
        <v>173</v>
      </c>
      <c r="C150" s="2628">
        <v>0.20799999999999999</v>
      </c>
      <c r="D150" s="2628"/>
    </row>
    <row r="151" spans="2:4">
      <c r="B151" s="5" t="s">
        <v>174</v>
      </c>
      <c r="C151" s="2628">
        <v>0.14000000000000001</v>
      </c>
      <c r="D151" s="2628"/>
    </row>
    <row r="152" spans="2:4">
      <c r="B152" s="5" t="s">
        <v>175</v>
      </c>
      <c r="C152" s="2628">
        <v>0.158</v>
      </c>
      <c r="D152" s="2628"/>
    </row>
    <row r="153" spans="2:4">
      <c r="B153" s="5" t="s">
        <v>176</v>
      </c>
      <c r="C153" s="2628">
        <v>0.246</v>
      </c>
      <c r="D153" s="2628"/>
    </row>
    <row r="154" spans="2:4">
      <c r="B154" s="5" t="s">
        <v>177</v>
      </c>
      <c r="C154" s="2628">
        <v>0.22700000000000001</v>
      </c>
      <c r="D154" s="2628"/>
    </row>
    <row r="155" spans="2:4">
      <c r="B155" s="5" t="s">
        <v>178</v>
      </c>
      <c r="C155" s="2628">
        <v>0.23400000000000001</v>
      </c>
      <c r="D155" s="2628"/>
    </row>
    <row r="156" spans="2:4">
      <c r="B156" s="5" t="s">
        <v>179</v>
      </c>
      <c r="C156" s="2628">
        <v>0.16300000000000001</v>
      </c>
      <c r="D156" s="2628"/>
    </row>
    <row r="157" spans="2:4">
      <c r="B157" s="5" t="s">
        <v>180</v>
      </c>
      <c r="C157" s="2628">
        <v>0.13700000000000001</v>
      </c>
      <c r="D157" s="2628"/>
    </row>
    <row r="158" spans="2:4">
      <c r="B158" s="5" t="s">
        <v>181</v>
      </c>
      <c r="C158" s="2628">
        <v>0.31</v>
      </c>
      <c r="D158" s="2628"/>
    </row>
    <row r="159" spans="2:4">
      <c r="B159" s="5" t="s">
        <v>182</v>
      </c>
      <c r="C159" s="2628">
        <v>0.122</v>
      </c>
      <c r="D159" s="2628"/>
    </row>
    <row r="160" spans="2:4">
      <c r="B160" s="5" t="s">
        <v>183</v>
      </c>
      <c r="C160" s="2628">
        <v>0.14599999999999999</v>
      </c>
      <c r="D160" s="2628"/>
    </row>
    <row r="161" spans="2:4">
      <c r="B161" s="5" t="s">
        <v>184</v>
      </c>
      <c r="C161" s="2628">
        <v>0.115</v>
      </c>
      <c r="D161" s="2628"/>
    </row>
    <row r="162" spans="2:4">
      <c r="B162" s="5"/>
    </row>
    <row r="163" spans="2:4" ht="13">
      <c r="B163" s="3" t="s">
        <v>185</v>
      </c>
      <c r="C163" s="2629"/>
      <c r="D163" s="2629"/>
    </row>
    <row r="164" spans="2:4">
      <c r="B164" s="5" t="s">
        <v>186</v>
      </c>
      <c r="C164" s="2629">
        <v>8.5000000000000006E-2</v>
      </c>
      <c r="D164" s="2629"/>
    </row>
    <row r="165" spans="2:4">
      <c r="B165" s="5" t="s">
        <v>187</v>
      </c>
      <c r="C165" s="2629">
        <v>0.33500000000000002</v>
      </c>
      <c r="D165" s="2629"/>
    </row>
    <row r="166" spans="2:4">
      <c r="B166" s="5" t="s">
        <v>188</v>
      </c>
      <c r="C166" s="2629">
        <v>0.18099999999999999</v>
      </c>
      <c r="D166" s="2629"/>
    </row>
    <row r="167" spans="2:4">
      <c r="B167" s="5" t="s">
        <v>189</v>
      </c>
      <c r="C167" s="2629">
        <v>0.1</v>
      </c>
      <c r="D167" s="2629"/>
    </row>
    <row r="168" spans="2:4">
      <c r="B168" s="5" t="s">
        <v>190</v>
      </c>
      <c r="C168" s="2629">
        <v>0.14199999999999999</v>
      </c>
      <c r="D168" s="2629"/>
    </row>
    <row r="169" spans="2:4">
      <c r="B169" s="5"/>
    </row>
    <row r="170" spans="2:4" ht="13">
      <c r="B170" s="3" t="s">
        <v>191</v>
      </c>
      <c r="C170" s="2630"/>
      <c r="D170" s="2630"/>
    </row>
    <row r="171" spans="2:4">
      <c r="B171" s="5" t="s">
        <v>191</v>
      </c>
      <c r="C171" s="2630">
        <v>0.313</v>
      </c>
      <c r="D171" s="2630"/>
    </row>
    <row r="172" spans="2:4">
      <c r="B172" s="5"/>
    </row>
    <row r="173" spans="2:4" ht="13">
      <c r="B173" s="3" t="s">
        <v>192</v>
      </c>
      <c r="C173" s="2631"/>
      <c r="D173" s="2631"/>
    </row>
    <row r="174" spans="2:4">
      <c r="B174" s="5" t="s">
        <v>192</v>
      </c>
      <c r="C174" s="2631">
        <v>5.2999999999999999E-2</v>
      </c>
      <c r="D174" s="2631"/>
    </row>
    <row r="175" spans="2:4">
      <c r="B175" s="5"/>
    </row>
    <row r="176" spans="2:4" ht="13">
      <c r="B176" s="3" t="s">
        <v>193</v>
      </c>
      <c r="C176" s="2632"/>
      <c r="D176" s="2632"/>
    </row>
    <row r="177" spans="2:4">
      <c r="B177" s="5" t="s">
        <v>193</v>
      </c>
      <c r="C177" s="2632">
        <v>0.109</v>
      </c>
      <c r="D177" s="2632"/>
    </row>
    <row r="178" spans="2:4">
      <c r="B178" s="5"/>
    </row>
    <row r="179" spans="2:4" ht="13">
      <c r="B179" s="3" t="s">
        <v>194</v>
      </c>
      <c r="C179" s="2633"/>
      <c r="D179" s="2633"/>
    </row>
    <row r="180" spans="2:4">
      <c r="B180" s="5" t="s">
        <v>194</v>
      </c>
      <c r="C180" s="2633" t="s">
        <v>40</v>
      </c>
      <c r="D180" s="2633"/>
    </row>
    <row r="181" spans="2:4">
      <c r="B181" s="5"/>
    </row>
    <row r="182" spans="2:4" ht="13">
      <c r="B182" s="3" t="s">
        <v>195</v>
      </c>
      <c r="C182" s="2634"/>
      <c r="D182" s="2634"/>
    </row>
    <row r="183" spans="2:4">
      <c r="B183" s="5" t="s">
        <v>196</v>
      </c>
      <c r="C183" s="2634">
        <v>0.152</v>
      </c>
      <c r="D183" s="2634"/>
    </row>
    <row r="184" spans="2:4">
      <c r="B184" s="5"/>
    </row>
    <row r="185" spans="2:4" ht="13">
      <c r="B185" s="3" t="s">
        <v>197</v>
      </c>
      <c r="C185" s="2635"/>
      <c r="D185" s="2635"/>
    </row>
    <row r="186" spans="2:4">
      <c r="B186" s="5" t="s">
        <v>198</v>
      </c>
      <c r="C186" s="2635">
        <v>0.191</v>
      </c>
      <c r="D186" s="2635"/>
    </row>
    <row r="187" spans="2:4">
      <c r="B187" s="5" t="s">
        <v>199</v>
      </c>
      <c r="C187" s="2635" t="s">
        <v>40</v>
      </c>
      <c r="D187" s="2635"/>
    </row>
    <row r="188" spans="2:4">
      <c r="B188" s="5"/>
    </row>
    <row r="189" spans="2:4" ht="13">
      <c r="B189" s="3" t="s">
        <v>200</v>
      </c>
      <c r="C189" s="2636"/>
      <c r="D189" s="2636"/>
    </row>
    <row r="190" spans="2:4">
      <c r="B190" s="5" t="s">
        <v>201</v>
      </c>
      <c r="C190" s="2636">
        <v>0.35699999999999998</v>
      </c>
      <c r="D190" s="2636"/>
    </row>
    <row r="191" spans="2:4">
      <c r="B191" s="5" t="s">
        <v>202</v>
      </c>
      <c r="C191" s="2636">
        <v>0.20899999999999999</v>
      </c>
      <c r="D191" s="2636"/>
    </row>
    <row r="192" spans="2:4">
      <c r="B192" s="5"/>
    </row>
    <row r="193" spans="2:9" ht="13">
      <c r="B193" s="3" t="s">
        <v>7</v>
      </c>
      <c r="C193" s="2637">
        <v>0.21</v>
      </c>
      <c r="D193" s="2637"/>
    </row>
    <row r="194" spans="2:9">
      <c r="C194" s="2637"/>
      <c r="D194" s="2637"/>
    </row>
    <row r="195" spans="2:9" ht="13">
      <c r="B195" s="9"/>
      <c r="C195" s="13" t="s">
        <v>17</v>
      </c>
    </row>
    <row r="196" spans="2:9" ht="12.5" customHeight="1">
      <c r="B196" s="2860" t="s">
        <v>593</v>
      </c>
      <c r="C196" s="2860"/>
      <c r="D196" s="2781"/>
      <c r="E196" s="2781"/>
      <c r="F196" s="2781"/>
      <c r="G196" s="2781"/>
      <c r="H196" s="2781"/>
      <c r="I196" s="2781"/>
    </row>
    <row r="197" spans="2:9" ht="12.5" customHeight="1">
      <c r="B197" s="2860" t="s">
        <v>576</v>
      </c>
      <c r="C197" s="2860"/>
      <c r="D197" s="2781"/>
      <c r="E197" s="2781"/>
      <c r="F197" s="2781"/>
      <c r="G197" s="2781"/>
      <c r="H197" s="2781"/>
      <c r="I197" s="2781"/>
    </row>
    <row r="198" spans="2:9" ht="22" customHeight="1">
      <c r="B198" s="2860" t="s">
        <v>577</v>
      </c>
      <c r="C198" s="2860"/>
      <c r="D198" s="2781"/>
      <c r="E198" s="2781"/>
      <c r="F198" s="2781"/>
      <c r="G198" s="2781"/>
      <c r="H198" s="2781"/>
      <c r="I198" s="2781"/>
    </row>
    <row r="199" spans="2:9">
      <c r="B199" s="2860" t="s">
        <v>810</v>
      </c>
      <c r="C199" s="2860"/>
      <c r="D199" s="2781"/>
      <c r="E199" s="2781"/>
      <c r="F199" s="2781"/>
      <c r="G199" s="2781"/>
      <c r="H199" s="2781"/>
      <c r="I199" s="2781"/>
    </row>
  </sheetData>
  <mergeCells count="4">
    <mergeCell ref="B196:C196"/>
    <mergeCell ref="B197:C197"/>
    <mergeCell ref="B198:C198"/>
    <mergeCell ref="B199:C199"/>
  </mergeCells>
  <pageMargins left="0.7" right="0.7" top="0.75" bottom="0.75" header="0.3" footer="0.3"/>
  <pageSetup paperSize="9" fitToHeight="0" orientation="landscape"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18" width="13.7265625" customWidth="1"/>
  </cols>
  <sheetData>
    <row r="1" spans="2:18">
      <c r="B1" s="2" t="str">
        <f>HYPERLINK("#'Contents'!A1", "Back to contents")</f>
        <v>Back to contents</v>
      </c>
    </row>
    <row r="2" spans="2:18" ht="22.5">
      <c r="B2" s="11" t="s">
        <v>828</v>
      </c>
    </row>
    <row r="3" spans="2:18" ht="13">
      <c r="B3" s="12" t="s">
        <v>7</v>
      </c>
    </row>
    <row r="4" spans="2:18" ht="13">
      <c r="B4" s="10"/>
      <c r="C4" s="10"/>
      <c r="D4" s="10"/>
      <c r="E4" s="10"/>
      <c r="F4" s="10"/>
      <c r="G4" s="10"/>
      <c r="H4" s="10"/>
      <c r="I4" s="10"/>
      <c r="J4" s="10"/>
      <c r="K4" s="10"/>
      <c r="L4" s="10"/>
      <c r="M4" s="10"/>
      <c r="N4" s="10"/>
      <c r="O4" s="10"/>
      <c r="P4" s="10"/>
      <c r="Q4" s="14" t="s">
        <v>15</v>
      </c>
    </row>
    <row r="5" spans="2:18" ht="50" customHeight="1">
      <c r="B5" s="16" t="s">
        <v>757</v>
      </c>
      <c r="C5" s="22" t="s">
        <v>549</v>
      </c>
      <c r="D5" s="22" t="s">
        <v>550</v>
      </c>
      <c r="E5" s="22" t="s">
        <v>210</v>
      </c>
      <c r="F5" s="22" t="s">
        <v>551</v>
      </c>
      <c r="G5" s="22" t="s">
        <v>240</v>
      </c>
      <c r="H5" s="22" t="s">
        <v>211</v>
      </c>
      <c r="I5" s="22" t="s">
        <v>212</v>
      </c>
      <c r="J5" s="22" t="s">
        <v>552</v>
      </c>
      <c r="K5" s="22" t="s">
        <v>553</v>
      </c>
      <c r="L5" s="22" t="s">
        <v>214</v>
      </c>
      <c r="M5" s="22" t="s">
        <v>215</v>
      </c>
      <c r="N5" s="22" t="s">
        <v>216</v>
      </c>
      <c r="O5" s="22" t="s">
        <v>217</v>
      </c>
      <c r="P5" s="22" t="s">
        <v>13</v>
      </c>
      <c r="Q5" s="22" t="s">
        <v>7</v>
      </c>
      <c r="R5" s="15"/>
    </row>
    <row r="7" spans="2:18" ht="13">
      <c r="B7" s="12" t="s">
        <v>16</v>
      </c>
    </row>
    <row r="9" spans="2:18">
      <c r="B9" s="5" t="s">
        <v>51</v>
      </c>
      <c r="C9" s="6">
        <v>120</v>
      </c>
      <c r="D9" s="6">
        <v>520</v>
      </c>
      <c r="E9" s="6">
        <v>370</v>
      </c>
      <c r="F9" s="6">
        <v>130</v>
      </c>
      <c r="G9" s="6">
        <v>250</v>
      </c>
      <c r="H9" s="6">
        <v>250</v>
      </c>
      <c r="I9" s="6">
        <v>880</v>
      </c>
      <c r="J9" s="6">
        <v>460</v>
      </c>
      <c r="K9" s="6">
        <v>1720</v>
      </c>
      <c r="L9" s="6">
        <v>330</v>
      </c>
      <c r="M9" s="6">
        <v>280</v>
      </c>
      <c r="N9" s="6" t="s">
        <v>40</v>
      </c>
      <c r="O9" s="6">
        <v>40</v>
      </c>
      <c r="P9" s="6">
        <v>10</v>
      </c>
      <c r="Q9" s="6">
        <v>5360</v>
      </c>
      <c r="R9" s="6"/>
    </row>
    <row r="10" spans="2:18">
      <c r="B10" s="5" t="s">
        <v>52</v>
      </c>
      <c r="C10" s="6">
        <v>120</v>
      </c>
      <c r="D10" s="6">
        <v>200</v>
      </c>
      <c r="E10" s="6">
        <v>130</v>
      </c>
      <c r="F10" s="6">
        <v>110</v>
      </c>
      <c r="G10" s="6">
        <v>150</v>
      </c>
      <c r="H10" s="6">
        <v>90</v>
      </c>
      <c r="I10" s="6">
        <v>2090</v>
      </c>
      <c r="J10" s="6">
        <v>290</v>
      </c>
      <c r="K10" s="6">
        <v>320</v>
      </c>
      <c r="L10" s="6">
        <v>360</v>
      </c>
      <c r="M10" s="6">
        <v>70</v>
      </c>
      <c r="N10" s="6">
        <v>30</v>
      </c>
      <c r="O10" s="6">
        <v>10</v>
      </c>
      <c r="P10" s="6" t="s">
        <v>40</v>
      </c>
      <c r="Q10" s="6">
        <v>3960</v>
      </c>
      <c r="R10" s="6"/>
    </row>
    <row r="11" spans="2:18">
      <c r="B11" s="5" t="s">
        <v>53</v>
      </c>
      <c r="C11" s="6">
        <v>0</v>
      </c>
      <c r="D11" s="6" t="s">
        <v>40</v>
      </c>
      <c r="E11" s="6">
        <v>0</v>
      </c>
      <c r="F11" s="6">
        <v>0</v>
      </c>
      <c r="G11" s="6">
        <v>10</v>
      </c>
      <c r="H11" s="6">
        <v>10</v>
      </c>
      <c r="I11" s="6">
        <v>80</v>
      </c>
      <c r="J11" s="6">
        <v>30</v>
      </c>
      <c r="K11" s="6">
        <v>30</v>
      </c>
      <c r="L11" s="6" t="s">
        <v>40</v>
      </c>
      <c r="M11" s="6">
        <v>10</v>
      </c>
      <c r="N11" s="6">
        <v>0</v>
      </c>
      <c r="O11" s="6">
        <v>0</v>
      </c>
      <c r="P11" s="6">
        <v>0</v>
      </c>
      <c r="Q11" s="6">
        <v>170</v>
      </c>
      <c r="R11" s="6"/>
    </row>
    <row r="12" spans="2:18">
      <c r="B12" s="5" t="s">
        <v>54</v>
      </c>
      <c r="C12" s="6">
        <v>40</v>
      </c>
      <c r="D12" s="6">
        <v>110</v>
      </c>
      <c r="E12" s="6">
        <v>50</v>
      </c>
      <c r="F12" s="6">
        <v>20</v>
      </c>
      <c r="G12" s="6">
        <v>70</v>
      </c>
      <c r="H12" s="6">
        <v>40</v>
      </c>
      <c r="I12" s="6">
        <v>400</v>
      </c>
      <c r="J12" s="6">
        <v>10</v>
      </c>
      <c r="K12" s="6">
        <v>20</v>
      </c>
      <c r="L12" s="6">
        <v>40</v>
      </c>
      <c r="M12" s="6">
        <v>90</v>
      </c>
      <c r="N12" s="6">
        <v>10</v>
      </c>
      <c r="O12" s="6">
        <v>0</v>
      </c>
      <c r="P12" s="6">
        <v>0</v>
      </c>
      <c r="Q12" s="6">
        <v>890</v>
      </c>
      <c r="R12" s="6"/>
    </row>
    <row r="13" spans="2:18">
      <c r="B13" s="5" t="s">
        <v>55</v>
      </c>
      <c r="C13" s="6">
        <v>700</v>
      </c>
      <c r="D13" s="6">
        <v>1040</v>
      </c>
      <c r="E13" s="6">
        <v>910</v>
      </c>
      <c r="F13" s="6">
        <v>290</v>
      </c>
      <c r="G13" s="6">
        <v>890</v>
      </c>
      <c r="H13" s="6">
        <v>510</v>
      </c>
      <c r="I13" s="6">
        <v>3300</v>
      </c>
      <c r="J13" s="6">
        <v>830</v>
      </c>
      <c r="K13" s="6">
        <v>2150</v>
      </c>
      <c r="L13" s="6">
        <v>2020</v>
      </c>
      <c r="M13" s="6">
        <v>610</v>
      </c>
      <c r="N13" s="6">
        <v>20</v>
      </c>
      <c r="O13" s="6">
        <v>20</v>
      </c>
      <c r="P13" s="6" t="s">
        <v>40</v>
      </c>
      <c r="Q13" s="6">
        <v>13290</v>
      </c>
      <c r="R13" s="6"/>
    </row>
    <row r="14" spans="2:18">
      <c r="B14" s="5" t="s">
        <v>56</v>
      </c>
      <c r="C14" s="6" t="s">
        <v>40</v>
      </c>
      <c r="D14" s="6">
        <v>30</v>
      </c>
      <c r="E14" s="6">
        <v>40</v>
      </c>
      <c r="F14" s="6">
        <v>0</v>
      </c>
      <c r="G14" s="6">
        <v>10</v>
      </c>
      <c r="H14" s="6" t="s">
        <v>40</v>
      </c>
      <c r="I14" s="6">
        <v>1770</v>
      </c>
      <c r="J14" s="6">
        <v>30</v>
      </c>
      <c r="K14" s="6">
        <v>20</v>
      </c>
      <c r="L14" s="6">
        <v>170</v>
      </c>
      <c r="M14" s="6">
        <v>40</v>
      </c>
      <c r="N14" s="6">
        <v>10</v>
      </c>
      <c r="O14" s="6">
        <v>40</v>
      </c>
      <c r="P14" s="6">
        <v>0</v>
      </c>
      <c r="Q14" s="6">
        <v>2160</v>
      </c>
      <c r="R14" s="6"/>
    </row>
    <row r="15" spans="2:18">
      <c r="B15" s="5" t="s">
        <v>57</v>
      </c>
      <c r="C15" s="6">
        <v>370</v>
      </c>
      <c r="D15" s="6">
        <v>650</v>
      </c>
      <c r="E15" s="6">
        <v>790</v>
      </c>
      <c r="F15" s="6">
        <v>200</v>
      </c>
      <c r="G15" s="6">
        <v>520</v>
      </c>
      <c r="H15" s="6">
        <v>390</v>
      </c>
      <c r="I15" s="6">
        <v>2560</v>
      </c>
      <c r="J15" s="6">
        <v>900</v>
      </c>
      <c r="K15" s="6">
        <v>1300</v>
      </c>
      <c r="L15" s="6">
        <v>710</v>
      </c>
      <c r="M15" s="6">
        <v>700</v>
      </c>
      <c r="N15" s="6">
        <v>30</v>
      </c>
      <c r="O15" s="6">
        <v>40</v>
      </c>
      <c r="P15" s="6" t="s">
        <v>40</v>
      </c>
      <c r="Q15" s="6">
        <v>9160</v>
      </c>
      <c r="R15" s="6"/>
    </row>
    <row r="16" spans="2:18">
      <c r="B16" s="5" t="s">
        <v>58</v>
      </c>
      <c r="C16" s="6">
        <v>130</v>
      </c>
      <c r="D16" s="6">
        <v>1030</v>
      </c>
      <c r="E16" s="6">
        <v>390</v>
      </c>
      <c r="F16" s="6">
        <v>370</v>
      </c>
      <c r="G16" s="6">
        <v>320</v>
      </c>
      <c r="H16" s="6">
        <v>190</v>
      </c>
      <c r="I16" s="6">
        <v>2420</v>
      </c>
      <c r="J16" s="6">
        <v>500</v>
      </c>
      <c r="K16" s="6">
        <v>900</v>
      </c>
      <c r="L16" s="6">
        <v>800</v>
      </c>
      <c r="M16" s="6">
        <v>760</v>
      </c>
      <c r="N16" s="6">
        <v>20</v>
      </c>
      <c r="O16" s="6">
        <v>30</v>
      </c>
      <c r="P16" s="6">
        <v>10</v>
      </c>
      <c r="Q16" s="6">
        <v>7860</v>
      </c>
      <c r="R16" s="6"/>
    </row>
    <row r="17" spans="2:18">
      <c r="B17" s="5" t="s">
        <v>59</v>
      </c>
      <c r="C17" s="6">
        <v>0</v>
      </c>
      <c r="D17" s="6">
        <v>110</v>
      </c>
      <c r="E17" s="6">
        <v>120</v>
      </c>
      <c r="F17" s="6">
        <v>70</v>
      </c>
      <c r="G17" s="6">
        <v>100</v>
      </c>
      <c r="H17" s="6">
        <v>90</v>
      </c>
      <c r="I17" s="6">
        <v>230</v>
      </c>
      <c r="J17" s="6">
        <v>0</v>
      </c>
      <c r="K17" s="6">
        <v>80</v>
      </c>
      <c r="L17" s="6">
        <v>60</v>
      </c>
      <c r="M17" s="6">
        <v>0</v>
      </c>
      <c r="N17" s="6">
        <v>0</v>
      </c>
      <c r="O17" s="6">
        <v>0</v>
      </c>
      <c r="P17" s="6">
        <v>0</v>
      </c>
      <c r="Q17" s="6">
        <v>860</v>
      </c>
      <c r="R17" s="6"/>
    </row>
    <row r="18" spans="2:18">
      <c r="B18" s="5" t="s">
        <v>60</v>
      </c>
      <c r="C18" s="6">
        <v>70</v>
      </c>
      <c r="D18" s="6">
        <v>370</v>
      </c>
      <c r="E18" s="6">
        <v>280</v>
      </c>
      <c r="F18" s="6">
        <v>130</v>
      </c>
      <c r="G18" s="6">
        <v>90</v>
      </c>
      <c r="H18" s="6">
        <v>420</v>
      </c>
      <c r="I18" s="6">
        <v>1420</v>
      </c>
      <c r="J18" s="6">
        <v>390</v>
      </c>
      <c r="K18" s="6">
        <v>50</v>
      </c>
      <c r="L18" s="6">
        <v>40</v>
      </c>
      <c r="M18" s="6">
        <v>60</v>
      </c>
      <c r="N18" s="6">
        <v>10</v>
      </c>
      <c r="O18" s="6">
        <v>70</v>
      </c>
      <c r="P18" s="6" t="s">
        <v>40</v>
      </c>
      <c r="Q18" s="6">
        <v>3400</v>
      </c>
      <c r="R18" s="6"/>
    </row>
    <row r="19" spans="2:18">
      <c r="B19" s="5" t="s">
        <v>61</v>
      </c>
      <c r="C19" s="6">
        <v>50</v>
      </c>
      <c r="D19" s="6">
        <v>70</v>
      </c>
      <c r="E19" s="6">
        <v>60</v>
      </c>
      <c r="F19" s="6">
        <v>30</v>
      </c>
      <c r="G19" s="6">
        <v>50</v>
      </c>
      <c r="H19" s="6">
        <v>30</v>
      </c>
      <c r="I19" s="6">
        <v>210</v>
      </c>
      <c r="J19" s="6">
        <v>70</v>
      </c>
      <c r="K19" s="6">
        <v>90</v>
      </c>
      <c r="L19" s="6">
        <v>50</v>
      </c>
      <c r="M19" s="6">
        <v>70</v>
      </c>
      <c r="N19" s="6" t="s">
        <v>40</v>
      </c>
      <c r="O19" s="6" t="s">
        <v>40</v>
      </c>
      <c r="P19" s="6" t="s">
        <v>40</v>
      </c>
      <c r="Q19" s="6">
        <v>780</v>
      </c>
      <c r="R19" s="6"/>
    </row>
    <row r="20" spans="2:18">
      <c r="B20" s="5" t="s">
        <v>62</v>
      </c>
      <c r="C20" s="6">
        <v>10</v>
      </c>
      <c r="D20" s="6">
        <v>50</v>
      </c>
      <c r="E20" s="6">
        <v>30</v>
      </c>
      <c r="F20" s="6">
        <v>20</v>
      </c>
      <c r="G20" s="6">
        <v>30</v>
      </c>
      <c r="H20" s="6">
        <v>10</v>
      </c>
      <c r="I20" s="6">
        <v>1070</v>
      </c>
      <c r="J20" s="6">
        <v>70</v>
      </c>
      <c r="K20" s="6">
        <v>10</v>
      </c>
      <c r="L20" s="6" t="s">
        <v>40</v>
      </c>
      <c r="M20" s="6">
        <v>10</v>
      </c>
      <c r="N20" s="6">
        <v>10</v>
      </c>
      <c r="O20" s="6">
        <v>160</v>
      </c>
      <c r="P20" s="6">
        <v>0</v>
      </c>
      <c r="Q20" s="6">
        <v>1470</v>
      </c>
      <c r="R20" s="6"/>
    </row>
    <row r="21" spans="2:18">
      <c r="B21" s="5" t="s">
        <v>63</v>
      </c>
      <c r="C21" s="6">
        <v>30</v>
      </c>
      <c r="D21" s="6">
        <v>130</v>
      </c>
      <c r="E21" s="6">
        <v>100</v>
      </c>
      <c r="F21" s="6">
        <v>80</v>
      </c>
      <c r="G21" s="6">
        <v>120</v>
      </c>
      <c r="H21" s="6">
        <v>160</v>
      </c>
      <c r="I21" s="6">
        <v>750</v>
      </c>
      <c r="J21" s="6">
        <v>260</v>
      </c>
      <c r="K21" s="6">
        <v>530</v>
      </c>
      <c r="L21" s="6">
        <v>170</v>
      </c>
      <c r="M21" s="6">
        <v>50</v>
      </c>
      <c r="N21" s="6">
        <v>10</v>
      </c>
      <c r="O21" s="6">
        <v>10</v>
      </c>
      <c r="P21" s="6">
        <v>10</v>
      </c>
      <c r="Q21" s="6">
        <v>2390</v>
      </c>
      <c r="R21" s="6"/>
    </row>
    <row r="22" spans="2:18">
      <c r="B22" s="5" t="s">
        <v>64</v>
      </c>
      <c r="C22" s="6">
        <v>430</v>
      </c>
      <c r="D22" s="6">
        <v>1220</v>
      </c>
      <c r="E22" s="6">
        <v>850</v>
      </c>
      <c r="F22" s="6">
        <v>510</v>
      </c>
      <c r="G22" s="6">
        <v>650</v>
      </c>
      <c r="H22" s="6">
        <v>680</v>
      </c>
      <c r="I22" s="6">
        <v>4770</v>
      </c>
      <c r="J22" s="6">
        <v>790</v>
      </c>
      <c r="K22" s="6">
        <v>530</v>
      </c>
      <c r="L22" s="6">
        <v>660</v>
      </c>
      <c r="M22" s="6">
        <v>900</v>
      </c>
      <c r="N22" s="6">
        <v>160</v>
      </c>
      <c r="O22" s="6">
        <v>10</v>
      </c>
      <c r="P22" s="6" t="s">
        <v>40</v>
      </c>
      <c r="Q22" s="6">
        <v>12150</v>
      </c>
      <c r="R22" s="6"/>
    </row>
    <row r="23" spans="2:18">
      <c r="B23" s="5" t="s">
        <v>65</v>
      </c>
      <c r="C23" s="6">
        <v>20</v>
      </c>
      <c r="D23" s="6">
        <v>80</v>
      </c>
      <c r="E23" s="6">
        <v>170</v>
      </c>
      <c r="F23" s="6">
        <v>190</v>
      </c>
      <c r="G23" s="6">
        <v>170</v>
      </c>
      <c r="H23" s="6">
        <v>170</v>
      </c>
      <c r="I23" s="6">
        <v>390</v>
      </c>
      <c r="J23" s="6">
        <v>400</v>
      </c>
      <c r="K23" s="6">
        <v>430</v>
      </c>
      <c r="L23" s="6">
        <v>280</v>
      </c>
      <c r="M23" s="6">
        <v>100</v>
      </c>
      <c r="N23" s="6">
        <v>40</v>
      </c>
      <c r="O23" s="6">
        <v>50</v>
      </c>
      <c r="P23" s="6">
        <v>10</v>
      </c>
      <c r="Q23" s="6">
        <v>2500</v>
      </c>
      <c r="R23" s="6"/>
    </row>
    <row r="24" spans="2:18">
      <c r="B24" s="5" t="s">
        <v>66</v>
      </c>
      <c r="C24" s="6">
        <v>13700</v>
      </c>
      <c r="D24" s="6">
        <v>26130</v>
      </c>
      <c r="E24" s="6">
        <v>15070</v>
      </c>
      <c r="F24" s="6">
        <v>10100</v>
      </c>
      <c r="G24" s="6">
        <v>13570</v>
      </c>
      <c r="H24" s="6">
        <v>10200</v>
      </c>
      <c r="I24" s="6">
        <v>25900</v>
      </c>
      <c r="J24" s="6">
        <v>17940</v>
      </c>
      <c r="K24" s="6">
        <v>10430</v>
      </c>
      <c r="L24" s="6">
        <v>16630</v>
      </c>
      <c r="M24" s="6">
        <v>14300</v>
      </c>
      <c r="N24" s="6">
        <v>1690</v>
      </c>
      <c r="O24" s="6">
        <v>290</v>
      </c>
      <c r="P24" s="6">
        <v>150</v>
      </c>
      <c r="Q24" s="6">
        <v>176110</v>
      </c>
      <c r="R24" s="6"/>
    </row>
    <row r="25" spans="2:18">
      <c r="B25" s="5" t="s">
        <v>67</v>
      </c>
      <c r="C25" s="6" t="s">
        <v>40</v>
      </c>
      <c r="D25" s="6">
        <v>90</v>
      </c>
      <c r="E25" s="6">
        <v>50</v>
      </c>
      <c r="F25" s="6">
        <v>30</v>
      </c>
      <c r="G25" s="6">
        <v>30</v>
      </c>
      <c r="H25" s="6" t="s">
        <v>40</v>
      </c>
      <c r="I25" s="6">
        <v>400</v>
      </c>
      <c r="J25" s="6">
        <v>460</v>
      </c>
      <c r="K25" s="6">
        <v>110</v>
      </c>
      <c r="L25" s="6">
        <v>20</v>
      </c>
      <c r="M25" s="6" t="s">
        <v>40</v>
      </c>
      <c r="N25" s="6" t="s">
        <v>40</v>
      </c>
      <c r="O25" s="6" t="s">
        <v>40</v>
      </c>
      <c r="P25" s="6">
        <v>0</v>
      </c>
      <c r="Q25" s="6">
        <v>1190</v>
      </c>
      <c r="R25" s="6"/>
    </row>
    <row r="26" spans="2:18">
      <c r="B26" s="5" t="s">
        <v>68</v>
      </c>
      <c r="C26" s="6" t="s">
        <v>40</v>
      </c>
      <c r="D26" s="6" t="s">
        <v>40</v>
      </c>
      <c r="E26" s="6">
        <v>10</v>
      </c>
      <c r="F26" s="6" t="s">
        <v>40</v>
      </c>
      <c r="G26" s="6">
        <v>10</v>
      </c>
      <c r="H26" s="6">
        <v>0</v>
      </c>
      <c r="I26" s="6">
        <v>100</v>
      </c>
      <c r="J26" s="6">
        <v>10</v>
      </c>
      <c r="K26" s="6">
        <v>40</v>
      </c>
      <c r="L26" s="6">
        <v>30</v>
      </c>
      <c r="M26" s="6">
        <v>0</v>
      </c>
      <c r="N26" s="6">
        <v>0</v>
      </c>
      <c r="O26" s="6">
        <v>0</v>
      </c>
      <c r="P26" s="6" t="s">
        <v>40</v>
      </c>
      <c r="Q26" s="6">
        <v>200</v>
      </c>
      <c r="R26" s="6"/>
    </row>
    <row r="27" spans="2:18">
      <c r="B27" s="5" t="s">
        <v>69</v>
      </c>
      <c r="C27" s="6">
        <v>0</v>
      </c>
      <c r="D27" s="6">
        <v>0</v>
      </c>
      <c r="E27" s="6">
        <v>0</v>
      </c>
      <c r="F27" s="6">
        <v>0</v>
      </c>
      <c r="G27" s="6">
        <v>0</v>
      </c>
      <c r="H27" s="6">
        <v>0</v>
      </c>
      <c r="I27" s="6">
        <v>0</v>
      </c>
      <c r="J27" s="6">
        <v>0</v>
      </c>
      <c r="K27" s="6">
        <v>320</v>
      </c>
      <c r="L27" s="6">
        <v>20</v>
      </c>
      <c r="M27" s="6">
        <v>0</v>
      </c>
      <c r="N27" s="6">
        <v>0</v>
      </c>
      <c r="O27" s="6">
        <v>0</v>
      </c>
      <c r="P27" s="6">
        <v>0</v>
      </c>
      <c r="Q27" s="6">
        <v>340</v>
      </c>
      <c r="R27" s="6"/>
    </row>
    <row r="28" spans="2:18">
      <c r="B28" s="5" t="s">
        <v>70</v>
      </c>
      <c r="C28" s="6">
        <v>360</v>
      </c>
      <c r="D28" s="6">
        <v>980</v>
      </c>
      <c r="E28" s="6">
        <v>1570</v>
      </c>
      <c r="F28" s="6">
        <v>250</v>
      </c>
      <c r="G28" s="6">
        <v>610</v>
      </c>
      <c r="H28" s="6">
        <v>200</v>
      </c>
      <c r="I28" s="6">
        <v>19690</v>
      </c>
      <c r="J28" s="6">
        <v>450</v>
      </c>
      <c r="K28" s="6">
        <v>770</v>
      </c>
      <c r="L28" s="6">
        <v>1950</v>
      </c>
      <c r="M28" s="6">
        <v>410</v>
      </c>
      <c r="N28" s="6">
        <v>80</v>
      </c>
      <c r="O28" s="6">
        <v>1750</v>
      </c>
      <c r="P28" s="6">
        <v>10</v>
      </c>
      <c r="Q28" s="6">
        <v>29090</v>
      </c>
      <c r="R28" s="6"/>
    </row>
    <row r="29" spans="2:18">
      <c r="B29" s="5" t="s">
        <v>71</v>
      </c>
      <c r="C29" s="6">
        <v>880</v>
      </c>
      <c r="D29" s="6">
        <v>1370</v>
      </c>
      <c r="E29" s="6">
        <v>530</v>
      </c>
      <c r="F29" s="6">
        <v>360</v>
      </c>
      <c r="G29" s="6">
        <v>740</v>
      </c>
      <c r="H29" s="6">
        <v>600</v>
      </c>
      <c r="I29" s="6">
        <v>3650</v>
      </c>
      <c r="J29" s="6">
        <v>1710</v>
      </c>
      <c r="K29" s="6">
        <v>4750</v>
      </c>
      <c r="L29" s="6">
        <v>530</v>
      </c>
      <c r="M29" s="6">
        <v>660</v>
      </c>
      <c r="N29" s="6">
        <v>70</v>
      </c>
      <c r="O29" s="6">
        <v>160</v>
      </c>
      <c r="P29" s="6">
        <v>30</v>
      </c>
      <c r="Q29" s="6">
        <v>16020</v>
      </c>
      <c r="R29" s="6"/>
    </row>
    <row r="30" spans="2:18">
      <c r="B30" s="5" t="s">
        <v>72</v>
      </c>
      <c r="C30" s="6">
        <v>290</v>
      </c>
      <c r="D30" s="6">
        <v>520</v>
      </c>
      <c r="E30" s="6">
        <v>590</v>
      </c>
      <c r="F30" s="6">
        <v>480</v>
      </c>
      <c r="G30" s="6">
        <v>520</v>
      </c>
      <c r="H30" s="6">
        <v>510</v>
      </c>
      <c r="I30" s="6">
        <v>1110</v>
      </c>
      <c r="J30" s="6">
        <v>980</v>
      </c>
      <c r="K30" s="6">
        <v>890</v>
      </c>
      <c r="L30" s="6">
        <v>410</v>
      </c>
      <c r="M30" s="6">
        <v>350</v>
      </c>
      <c r="N30" s="6">
        <v>100</v>
      </c>
      <c r="O30" s="6">
        <v>200</v>
      </c>
      <c r="P30" s="6">
        <v>20</v>
      </c>
      <c r="Q30" s="6">
        <v>6960</v>
      </c>
      <c r="R30" s="6"/>
    </row>
    <row r="31" spans="2:18">
      <c r="B31" s="5" t="s">
        <v>73</v>
      </c>
      <c r="C31" s="6">
        <v>90</v>
      </c>
      <c r="D31" s="6">
        <v>160</v>
      </c>
      <c r="E31" s="6">
        <v>180</v>
      </c>
      <c r="F31" s="6">
        <v>180</v>
      </c>
      <c r="G31" s="6">
        <v>120</v>
      </c>
      <c r="H31" s="6">
        <v>170</v>
      </c>
      <c r="I31" s="6">
        <v>60</v>
      </c>
      <c r="J31" s="6">
        <v>240</v>
      </c>
      <c r="K31" s="6">
        <v>100</v>
      </c>
      <c r="L31" s="6">
        <v>50</v>
      </c>
      <c r="M31" s="6">
        <v>70</v>
      </c>
      <c r="N31" s="6">
        <v>0</v>
      </c>
      <c r="O31" s="6">
        <v>0</v>
      </c>
      <c r="P31" s="6">
        <v>0</v>
      </c>
      <c r="Q31" s="6">
        <v>1420</v>
      </c>
      <c r="R31" s="6"/>
    </row>
    <row r="32" spans="2:18">
      <c r="B32" s="5" t="s">
        <v>74</v>
      </c>
      <c r="C32" s="6">
        <v>70</v>
      </c>
      <c r="D32" s="6">
        <v>500</v>
      </c>
      <c r="E32" s="6">
        <v>440</v>
      </c>
      <c r="F32" s="6">
        <v>540</v>
      </c>
      <c r="G32" s="6">
        <v>350</v>
      </c>
      <c r="H32" s="6">
        <v>920</v>
      </c>
      <c r="I32" s="6">
        <v>1430</v>
      </c>
      <c r="J32" s="6">
        <v>2040</v>
      </c>
      <c r="K32" s="6">
        <v>6380</v>
      </c>
      <c r="L32" s="6">
        <v>740</v>
      </c>
      <c r="M32" s="6">
        <v>450</v>
      </c>
      <c r="N32" s="6">
        <v>40</v>
      </c>
      <c r="O32" s="6">
        <v>130</v>
      </c>
      <c r="P32" s="6">
        <v>70</v>
      </c>
      <c r="Q32" s="6">
        <v>14090</v>
      </c>
      <c r="R32" s="6"/>
    </row>
    <row r="33" spans="1:18">
      <c r="B33" s="5" t="s">
        <v>75</v>
      </c>
      <c r="C33" s="6">
        <v>100</v>
      </c>
      <c r="D33" s="6">
        <v>310</v>
      </c>
      <c r="E33" s="6">
        <v>490</v>
      </c>
      <c r="F33" s="6">
        <v>160</v>
      </c>
      <c r="G33" s="6">
        <v>370</v>
      </c>
      <c r="H33" s="6">
        <v>550</v>
      </c>
      <c r="I33" s="6">
        <v>1230</v>
      </c>
      <c r="J33" s="6">
        <v>1800</v>
      </c>
      <c r="K33" s="6">
        <v>1160</v>
      </c>
      <c r="L33" s="6">
        <v>320</v>
      </c>
      <c r="M33" s="6">
        <v>1360</v>
      </c>
      <c r="N33" s="6">
        <v>390</v>
      </c>
      <c r="O33" s="6">
        <v>80</v>
      </c>
      <c r="P33" s="6">
        <v>10</v>
      </c>
      <c r="Q33" s="6">
        <v>8310</v>
      </c>
      <c r="R33" s="6"/>
    </row>
    <row r="34" spans="1:18">
      <c r="B34" s="5" t="s">
        <v>76</v>
      </c>
      <c r="C34" s="6" t="s">
        <v>40</v>
      </c>
      <c r="D34" s="6">
        <v>40</v>
      </c>
      <c r="E34" s="6">
        <v>20</v>
      </c>
      <c r="F34" s="6" t="s">
        <v>40</v>
      </c>
      <c r="G34" s="6">
        <v>10</v>
      </c>
      <c r="H34" s="6">
        <v>0</v>
      </c>
      <c r="I34" s="6">
        <v>460</v>
      </c>
      <c r="J34" s="6">
        <v>220</v>
      </c>
      <c r="K34" s="6">
        <v>10</v>
      </c>
      <c r="L34" s="6">
        <v>400</v>
      </c>
      <c r="M34" s="6">
        <v>10</v>
      </c>
      <c r="N34" s="6">
        <v>0</v>
      </c>
      <c r="O34" s="6">
        <v>0</v>
      </c>
      <c r="P34" s="6">
        <v>0</v>
      </c>
      <c r="Q34" s="6">
        <v>1160</v>
      </c>
      <c r="R34" s="6"/>
    </row>
    <row r="35" spans="1:18">
      <c r="B35" s="5" t="s">
        <v>77</v>
      </c>
      <c r="C35" s="6">
        <v>20</v>
      </c>
      <c r="D35" s="6">
        <v>130</v>
      </c>
      <c r="E35" s="6">
        <v>100</v>
      </c>
      <c r="F35" s="6">
        <v>10</v>
      </c>
      <c r="G35" s="6">
        <v>20</v>
      </c>
      <c r="H35" s="6">
        <v>30</v>
      </c>
      <c r="I35" s="6">
        <v>920</v>
      </c>
      <c r="J35" s="6">
        <v>180</v>
      </c>
      <c r="K35" s="6">
        <v>180</v>
      </c>
      <c r="L35" s="6">
        <v>390</v>
      </c>
      <c r="M35" s="6">
        <v>60</v>
      </c>
      <c r="N35" s="6">
        <v>0</v>
      </c>
      <c r="O35" s="6">
        <v>10</v>
      </c>
      <c r="P35" s="6" t="s">
        <v>40</v>
      </c>
      <c r="Q35" s="6">
        <v>2040</v>
      </c>
      <c r="R35" s="6"/>
    </row>
    <row r="36" spans="1:18">
      <c r="B36" s="5" t="s">
        <v>78</v>
      </c>
      <c r="C36" s="6">
        <v>2160</v>
      </c>
      <c r="D36" s="6">
        <v>3290</v>
      </c>
      <c r="E36" s="6">
        <v>1580</v>
      </c>
      <c r="F36" s="6">
        <v>1380</v>
      </c>
      <c r="G36" s="6">
        <v>1310</v>
      </c>
      <c r="H36" s="6">
        <v>270</v>
      </c>
      <c r="I36" s="6">
        <v>2300</v>
      </c>
      <c r="J36" s="6">
        <v>590</v>
      </c>
      <c r="K36" s="6">
        <v>570</v>
      </c>
      <c r="L36" s="6">
        <v>1660</v>
      </c>
      <c r="M36" s="6">
        <v>2080</v>
      </c>
      <c r="N36" s="6">
        <v>630</v>
      </c>
      <c r="O36" s="6">
        <v>10</v>
      </c>
      <c r="P36" s="6">
        <v>0</v>
      </c>
      <c r="Q36" s="6">
        <v>17800</v>
      </c>
      <c r="R36" s="6"/>
    </row>
    <row r="37" spans="1:18">
      <c r="B37" s="5" t="s">
        <v>79</v>
      </c>
      <c r="C37" s="6">
        <v>10</v>
      </c>
      <c r="D37" s="6">
        <v>40</v>
      </c>
      <c r="E37" s="6">
        <v>30</v>
      </c>
      <c r="F37" s="6">
        <v>20</v>
      </c>
      <c r="G37" s="6">
        <v>50</v>
      </c>
      <c r="H37" s="6">
        <v>20</v>
      </c>
      <c r="I37" s="6">
        <v>40</v>
      </c>
      <c r="J37" s="6">
        <v>50</v>
      </c>
      <c r="K37" s="6">
        <v>80</v>
      </c>
      <c r="L37" s="6">
        <v>80</v>
      </c>
      <c r="M37" s="6">
        <v>40</v>
      </c>
      <c r="N37" s="6" t="s">
        <v>40</v>
      </c>
      <c r="O37" s="6">
        <v>0</v>
      </c>
      <c r="P37" s="6">
        <v>0</v>
      </c>
      <c r="Q37" s="6">
        <v>450</v>
      </c>
      <c r="R37" s="6"/>
    </row>
    <row r="38" spans="1:18">
      <c r="B38" s="5" t="s">
        <v>80</v>
      </c>
      <c r="C38" s="6">
        <v>210</v>
      </c>
      <c r="D38" s="6">
        <v>830</v>
      </c>
      <c r="E38" s="6">
        <v>1240</v>
      </c>
      <c r="F38" s="6">
        <v>840</v>
      </c>
      <c r="G38" s="6">
        <v>1170</v>
      </c>
      <c r="H38" s="6">
        <v>1180</v>
      </c>
      <c r="I38" s="6">
        <v>4180</v>
      </c>
      <c r="J38" s="6">
        <v>2860</v>
      </c>
      <c r="K38" s="6">
        <v>4480</v>
      </c>
      <c r="L38" s="6">
        <v>1110</v>
      </c>
      <c r="M38" s="6">
        <v>2010</v>
      </c>
      <c r="N38" s="6">
        <v>320</v>
      </c>
      <c r="O38" s="6">
        <v>370</v>
      </c>
      <c r="P38" s="6">
        <v>1860</v>
      </c>
      <c r="Q38" s="6">
        <v>22670</v>
      </c>
      <c r="R38" s="6"/>
    </row>
    <row r="39" spans="1:18">
      <c r="B39" s="5"/>
      <c r="C39" s="6"/>
      <c r="D39" s="6"/>
      <c r="E39" s="6"/>
      <c r="F39" s="6"/>
      <c r="G39" s="6"/>
      <c r="H39" s="6"/>
      <c r="I39" s="6"/>
      <c r="J39" s="6"/>
      <c r="K39" s="6"/>
      <c r="L39" s="6"/>
      <c r="M39" s="6"/>
      <c r="N39" s="6"/>
      <c r="O39" s="6"/>
      <c r="P39" s="6"/>
      <c r="Q39" s="6"/>
      <c r="R39" s="6"/>
    </row>
    <row r="40" spans="1:18" ht="13">
      <c r="B40" s="3" t="s">
        <v>13</v>
      </c>
      <c r="C40" s="6">
        <v>10640</v>
      </c>
      <c r="D40" s="6">
        <v>19380</v>
      </c>
      <c r="E40" s="6">
        <v>10450</v>
      </c>
      <c r="F40" s="6">
        <v>4870</v>
      </c>
      <c r="G40" s="6">
        <v>8200</v>
      </c>
      <c r="H40" s="6">
        <v>4920</v>
      </c>
      <c r="I40" s="6">
        <v>18140</v>
      </c>
      <c r="J40" s="6">
        <v>7220</v>
      </c>
      <c r="K40" s="6">
        <v>6730</v>
      </c>
      <c r="L40" s="6">
        <v>6080</v>
      </c>
      <c r="M40" s="6">
        <v>22050</v>
      </c>
      <c r="N40" s="6">
        <v>140</v>
      </c>
      <c r="O40" s="6">
        <v>300</v>
      </c>
      <c r="P40" s="6">
        <v>1530</v>
      </c>
      <c r="Q40" s="6">
        <v>120640</v>
      </c>
      <c r="R40" s="6"/>
    </row>
    <row r="41" spans="1:18">
      <c r="C41" s="6"/>
      <c r="D41" s="6"/>
      <c r="E41" s="6"/>
      <c r="F41" s="6"/>
      <c r="G41" s="6"/>
      <c r="H41" s="6"/>
      <c r="I41" s="6"/>
      <c r="J41" s="6"/>
      <c r="K41" s="6"/>
      <c r="L41" s="6"/>
      <c r="M41" s="6"/>
      <c r="N41" s="6"/>
      <c r="O41" s="6"/>
      <c r="P41" s="6"/>
      <c r="Q41" s="6"/>
      <c r="R41" s="6"/>
    </row>
    <row r="42" spans="1:18" ht="13">
      <c r="B42" s="3" t="s">
        <v>7</v>
      </c>
      <c r="C42" s="6">
        <v>30610</v>
      </c>
      <c r="D42" s="6">
        <v>59340</v>
      </c>
      <c r="E42" s="6">
        <v>36610</v>
      </c>
      <c r="F42" s="6">
        <v>21370</v>
      </c>
      <c r="G42" s="6">
        <v>30500</v>
      </c>
      <c r="H42" s="6">
        <v>22590</v>
      </c>
      <c r="I42" s="6">
        <v>101930</v>
      </c>
      <c r="J42" s="6">
        <v>41770</v>
      </c>
      <c r="K42" s="6">
        <v>45180</v>
      </c>
      <c r="L42" s="6">
        <v>36090</v>
      </c>
      <c r="M42" s="6">
        <v>47590</v>
      </c>
      <c r="N42" s="6">
        <v>3820</v>
      </c>
      <c r="O42" s="6">
        <v>3750</v>
      </c>
      <c r="P42" s="6">
        <v>3730</v>
      </c>
      <c r="Q42" s="6">
        <v>484880</v>
      </c>
      <c r="R42" s="6"/>
    </row>
    <row r="43" spans="1:18">
      <c r="C43" s="6"/>
      <c r="D43" s="6"/>
      <c r="E43" s="6"/>
      <c r="F43" s="6"/>
      <c r="G43" s="6"/>
      <c r="H43" s="6"/>
      <c r="I43" s="6"/>
      <c r="J43" s="6"/>
      <c r="K43" s="6"/>
      <c r="L43" s="6"/>
      <c r="M43" s="6"/>
      <c r="N43" s="6"/>
      <c r="O43" s="6"/>
      <c r="P43" s="6"/>
      <c r="Q43" s="6"/>
      <c r="R43" s="6"/>
    </row>
    <row r="44" spans="1:18" ht="13">
      <c r="B44" s="9"/>
      <c r="C44" s="9"/>
      <c r="D44" s="9"/>
      <c r="E44" s="9"/>
      <c r="F44" s="9"/>
      <c r="G44" s="9"/>
      <c r="H44" s="9"/>
      <c r="I44" s="9"/>
      <c r="J44" s="9"/>
      <c r="K44" s="9"/>
      <c r="L44" s="9"/>
      <c r="M44" s="9"/>
      <c r="N44" s="9"/>
      <c r="O44" s="9"/>
      <c r="P44" s="9"/>
      <c r="Q44" s="13" t="s">
        <v>17</v>
      </c>
    </row>
    <row r="45" spans="1:18" ht="12.5" customHeight="1">
      <c r="B45" s="2848" t="s">
        <v>18</v>
      </c>
      <c r="C45" s="2846"/>
      <c r="D45" s="2846"/>
      <c r="E45" s="2846"/>
      <c r="F45" s="2846"/>
      <c r="G45" s="2846"/>
      <c r="H45" s="2846"/>
      <c r="I45" s="2846"/>
    </row>
    <row r="46" spans="1:18" s="2803" customFormat="1" ht="12.5" customHeight="1">
      <c r="A46" s="2804"/>
      <c r="B46" s="2860" t="s">
        <v>220</v>
      </c>
      <c r="C46" s="2860"/>
      <c r="D46" s="2860"/>
      <c r="E46" s="2860"/>
      <c r="F46" s="2860"/>
      <c r="G46" s="2860"/>
      <c r="H46" s="2860"/>
      <c r="I46" s="2860"/>
    </row>
    <row r="47" spans="1:18" ht="12.5" customHeight="1">
      <c r="B47" s="2848" t="s">
        <v>758</v>
      </c>
      <c r="C47" s="2846"/>
      <c r="D47" s="2846"/>
      <c r="E47" s="2846"/>
      <c r="F47" s="2846"/>
      <c r="G47" s="2846"/>
      <c r="H47" s="2846"/>
      <c r="I47" s="2846"/>
    </row>
  </sheetData>
  <mergeCells count="3">
    <mergeCell ref="B45:I45"/>
    <mergeCell ref="B47:I47"/>
    <mergeCell ref="B46:I46"/>
  </mergeCells>
  <pageMargins left="0.7" right="0.7" top="0.75" bottom="0.75" header="0.3" footer="0.3"/>
  <pageSetup paperSize="9" scale="51"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11" width="13.7265625" customWidth="1"/>
    <col min="12" max="12" width="2.7265625" customWidth="1"/>
    <col min="13" max="14" width="13.7265625" customWidth="1"/>
  </cols>
  <sheetData>
    <row r="1" spans="2:14">
      <c r="B1" s="2" t="str">
        <f>HYPERLINK("#'Contents'!A1", "Back to contents")</f>
        <v>Back to contents</v>
      </c>
    </row>
    <row r="2" spans="2:14" ht="22.5">
      <c r="B2" s="11" t="s">
        <v>606</v>
      </c>
    </row>
    <row r="3" spans="2:14" ht="13">
      <c r="B3" s="12" t="s">
        <v>7</v>
      </c>
    </row>
    <row r="4" spans="2:14" ht="13">
      <c r="B4" s="10"/>
      <c r="C4" s="10"/>
      <c r="D4" s="10"/>
      <c r="E4" s="10"/>
      <c r="F4" s="10"/>
      <c r="G4" s="10"/>
      <c r="H4" s="10"/>
      <c r="I4" s="10"/>
      <c r="J4" s="10"/>
      <c r="K4" s="10"/>
      <c r="L4" s="10"/>
      <c r="M4" s="14" t="s">
        <v>15</v>
      </c>
    </row>
    <row r="5" spans="2:14" ht="15" customHeight="1">
      <c r="B5" s="16" t="s">
        <v>599</v>
      </c>
      <c r="C5" s="22" t="s">
        <v>33</v>
      </c>
      <c r="D5" s="22" t="s">
        <v>34</v>
      </c>
      <c r="E5" s="22" t="s">
        <v>35</v>
      </c>
      <c r="F5" s="22" t="s">
        <v>36</v>
      </c>
      <c r="G5" s="22" t="s">
        <v>37</v>
      </c>
      <c r="H5" s="22" t="s">
        <v>38</v>
      </c>
      <c r="I5" s="22" t="s">
        <v>39</v>
      </c>
      <c r="J5" s="22" t="s">
        <v>13</v>
      </c>
      <c r="K5" s="22" t="s">
        <v>7</v>
      </c>
      <c r="L5" s="15"/>
      <c r="M5" s="22" t="s">
        <v>41</v>
      </c>
      <c r="N5" s="15"/>
    </row>
    <row r="7" spans="2:14" ht="13">
      <c r="B7" s="12" t="s">
        <v>16</v>
      </c>
    </row>
    <row r="9" spans="2:14">
      <c r="B9" s="5" t="s">
        <v>8</v>
      </c>
      <c r="C9" s="6">
        <v>0</v>
      </c>
      <c r="D9" s="6">
        <v>40</v>
      </c>
      <c r="E9" s="6">
        <v>1170</v>
      </c>
      <c r="F9" s="6">
        <v>2900</v>
      </c>
      <c r="G9" s="6">
        <v>2630</v>
      </c>
      <c r="H9" s="6">
        <v>450</v>
      </c>
      <c r="I9" s="6">
        <v>110</v>
      </c>
      <c r="J9" s="6" t="s">
        <v>40</v>
      </c>
      <c r="K9" s="6">
        <v>7290</v>
      </c>
      <c r="L9" s="7"/>
      <c r="M9" s="6">
        <v>48</v>
      </c>
      <c r="N9" s="6"/>
    </row>
    <row r="10" spans="2:14">
      <c r="B10" s="5"/>
      <c r="C10" s="6"/>
      <c r="D10" s="6"/>
      <c r="E10" s="6"/>
      <c r="F10" s="6"/>
      <c r="G10" s="6"/>
      <c r="H10" s="6"/>
      <c r="I10" s="6"/>
      <c r="J10" s="6"/>
      <c r="K10" s="6"/>
      <c r="L10" s="7"/>
      <c r="M10" s="6"/>
      <c r="N10" s="6"/>
    </row>
    <row r="11" spans="2:14">
      <c r="B11" s="5" t="s">
        <v>9</v>
      </c>
      <c r="C11" s="6">
        <v>0</v>
      </c>
      <c r="D11" s="6">
        <v>4360</v>
      </c>
      <c r="E11" s="6">
        <v>16530</v>
      </c>
      <c r="F11" s="6">
        <v>19140</v>
      </c>
      <c r="G11" s="6">
        <v>18430</v>
      </c>
      <c r="H11" s="6">
        <v>3110</v>
      </c>
      <c r="I11" s="6">
        <v>860</v>
      </c>
      <c r="J11" s="6">
        <v>10</v>
      </c>
      <c r="K11" s="6">
        <v>62430</v>
      </c>
      <c r="L11" s="7"/>
      <c r="M11" s="6">
        <v>45</v>
      </c>
      <c r="N11" s="6"/>
    </row>
    <row r="12" spans="2:14">
      <c r="B12" s="5" t="s">
        <v>10</v>
      </c>
      <c r="C12" s="6">
        <v>10</v>
      </c>
      <c r="D12" s="6">
        <v>21990</v>
      </c>
      <c r="E12" s="6">
        <v>30340</v>
      </c>
      <c r="F12" s="6">
        <v>30660</v>
      </c>
      <c r="G12" s="6">
        <v>36290</v>
      </c>
      <c r="H12" s="6">
        <v>7720</v>
      </c>
      <c r="I12" s="6">
        <v>2030</v>
      </c>
      <c r="J12" s="6">
        <v>10</v>
      </c>
      <c r="K12" s="6">
        <v>129040</v>
      </c>
      <c r="L12" s="7"/>
      <c r="M12" s="6">
        <v>43</v>
      </c>
      <c r="N12" s="6"/>
    </row>
    <row r="13" spans="2:14">
      <c r="B13" s="5" t="s">
        <v>11</v>
      </c>
      <c r="C13" s="6">
        <v>300</v>
      </c>
      <c r="D13" s="6">
        <v>21600</v>
      </c>
      <c r="E13" s="6">
        <v>25670</v>
      </c>
      <c r="F13" s="6">
        <v>28390</v>
      </c>
      <c r="G13" s="6">
        <v>39180</v>
      </c>
      <c r="H13" s="6">
        <v>10650</v>
      </c>
      <c r="I13" s="6">
        <v>3080</v>
      </c>
      <c r="J13" s="6">
        <v>20</v>
      </c>
      <c r="K13" s="6">
        <v>128890</v>
      </c>
      <c r="L13" s="7"/>
      <c r="M13" s="6">
        <v>46</v>
      </c>
      <c r="N13" s="6"/>
    </row>
    <row r="14" spans="2:14">
      <c r="B14" s="5"/>
      <c r="C14" s="6"/>
      <c r="D14" s="6"/>
      <c r="E14" s="6"/>
      <c r="F14" s="6"/>
      <c r="G14" s="6"/>
      <c r="H14" s="6"/>
      <c r="I14" s="6"/>
      <c r="J14" s="6"/>
      <c r="K14" s="6"/>
      <c r="L14" s="7"/>
      <c r="M14" s="6"/>
      <c r="N14" s="6"/>
    </row>
    <row r="15" spans="2:14">
      <c r="B15" s="5" t="s">
        <v>12</v>
      </c>
      <c r="C15" s="6">
        <v>950</v>
      </c>
      <c r="D15" s="6">
        <v>26460</v>
      </c>
      <c r="E15" s="6">
        <v>25830</v>
      </c>
      <c r="F15" s="6">
        <v>27230</v>
      </c>
      <c r="G15" s="6">
        <v>40490</v>
      </c>
      <c r="H15" s="6">
        <v>14530</v>
      </c>
      <c r="I15" s="6">
        <v>5170</v>
      </c>
      <c r="J15" s="6">
        <v>10</v>
      </c>
      <c r="K15" s="6">
        <v>140660</v>
      </c>
      <c r="L15" s="7"/>
      <c r="M15" s="6">
        <v>46</v>
      </c>
      <c r="N15" s="6"/>
    </row>
    <row r="16" spans="2:14">
      <c r="B16" s="5"/>
      <c r="C16" s="6"/>
      <c r="D16" s="6"/>
      <c r="E16" s="6"/>
      <c r="F16" s="6"/>
      <c r="G16" s="6"/>
      <c r="H16" s="6"/>
      <c r="I16" s="6"/>
      <c r="J16" s="6"/>
      <c r="K16" s="6"/>
      <c r="L16" s="7"/>
      <c r="M16" s="6"/>
      <c r="N16" s="6"/>
    </row>
    <row r="17" spans="2:14" ht="13">
      <c r="B17" s="3" t="s">
        <v>13</v>
      </c>
      <c r="C17" s="6">
        <v>70</v>
      </c>
      <c r="D17" s="6">
        <v>2970</v>
      </c>
      <c r="E17" s="6">
        <v>3880</v>
      </c>
      <c r="F17" s="6">
        <v>3980</v>
      </c>
      <c r="G17" s="6">
        <v>4020</v>
      </c>
      <c r="H17" s="6">
        <v>1250</v>
      </c>
      <c r="I17" s="6">
        <v>410</v>
      </c>
      <c r="J17" s="6">
        <v>0</v>
      </c>
      <c r="K17" s="6">
        <v>16570</v>
      </c>
      <c r="L17" s="8"/>
      <c r="M17" s="6">
        <v>42</v>
      </c>
      <c r="N17" s="6"/>
    </row>
    <row r="18" spans="2:14" ht="13">
      <c r="B18" s="3"/>
      <c r="C18" s="6"/>
      <c r="D18" s="6"/>
      <c r="E18" s="6"/>
      <c r="F18" s="6"/>
      <c r="G18" s="6"/>
      <c r="H18" s="6"/>
      <c r="I18" s="6"/>
      <c r="J18" s="6"/>
      <c r="K18" s="6"/>
      <c r="L18" s="8"/>
      <c r="M18" s="6"/>
      <c r="N18" s="6"/>
    </row>
    <row r="19" spans="2:14" ht="13">
      <c r="B19" s="3" t="s">
        <v>7</v>
      </c>
      <c r="C19" s="6">
        <v>1330</v>
      </c>
      <c r="D19" s="6">
        <v>77420</v>
      </c>
      <c r="E19" s="6">
        <v>103410</v>
      </c>
      <c r="F19" s="6">
        <v>112290</v>
      </c>
      <c r="G19" s="6">
        <v>141030</v>
      </c>
      <c r="H19" s="6">
        <v>37710</v>
      </c>
      <c r="I19" s="6">
        <v>11640</v>
      </c>
      <c r="J19" s="6">
        <v>50</v>
      </c>
      <c r="K19" s="6">
        <v>484880</v>
      </c>
      <c r="L19" s="8"/>
      <c r="M19" s="6">
        <v>45</v>
      </c>
      <c r="N19" s="6"/>
    </row>
    <row r="20" spans="2:14" s="2826" customFormat="1" ht="13">
      <c r="B20" s="3"/>
      <c r="C20" s="6"/>
      <c r="D20" s="6"/>
      <c r="E20" s="6"/>
      <c r="F20" s="6"/>
      <c r="G20" s="6"/>
      <c r="H20" s="6"/>
      <c r="I20" s="6"/>
      <c r="J20" s="6"/>
      <c r="K20" s="6"/>
      <c r="L20" s="8"/>
      <c r="M20" s="6"/>
      <c r="N20" s="6"/>
    </row>
    <row r="21" spans="2:14" s="2826" customFormat="1" ht="40" customHeight="1">
      <c r="B21" s="2830" t="s">
        <v>825</v>
      </c>
      <c r="C21" s="2829">
        <v>3.0000000000000001E-3</v>
      </c>
      <c r="D21" s="2829">
        <v>0.16</v>
      </c>
      <c r="E21" s="2829">
        <v>0.21299999999999999</v>
      </c>
      <c r="F21" s="2829">
        <v>0.23200000000000001</v>
      </c>
      <c r="G21" s="2829">
        <v>0.29099999999999998</v>
      </c>
      <c r="H21" s="2829">
        <v>7.8E-2</v>
      </c>
      <c r="I21" s="2829">
        <v>2.4E-2</v>
      </c>
      <c r="J21" s="2827" t="s">
        <v>443</v>
      </c>
      <c r="K21" s="2827" t="s">
        <v>443</v>
      </c>
      <c r="L21" s="2828"/>
      <c r="M21" s="2827" t="s">
        <v>443</v>
      </c>
      <c r="N21" s="6"/>
    </row>
    <row r="22" spans="2:14" ht="13">
      <c r="B22" s="9"/>
      <c r="C22" s="9"/>
      <c r="D22" s="9"/>
      <c r="E22" s="9"/>
      <c r="F22" s="9"/>
      <c r="G22" s="9"/>
      <c r="H22" s="9"/>
      <c r="I22" s="9"/>
      <c r="J22" s="9"/>
      <c r="K22" s="9"/>
      <c r="L22" s="9"/>
      <c r="M22" s="13" t="s">
        <v>17</v>
      </c>
    </row>
    <row r="23" spans="2:14" ht="12.5" customHeight="1">
      <c r="B23" s="2848" t="s">
        <v>18</v>
      </c>
      <c r="C23" s="2846"/>
      <c r="D23" s="2846"/>
      <c r="E23" s="2846"/>
      <c r="F23" s="2846"/>
      <c r="G23" s="2846"/>
      <c r="H23" s="2846"/>
      <c r="I23" s="2846"/>
    </row>
    <row r="24" spans="2:14" ht="24" customHeight="1">
      <c r="B24" s="2848" t="s">
        <v>19</v>
      </c>
      <c r="C24" s="2846"/>
      <c r="D24" s="2846"/>
      <c r="E24" s="2846"/>
      <c r="F24" s="2846"/>
      <c r="G24" s="2846"/>
      <c r="H24" s="2846"/>
      <c r="I24" s="2846"/>
    </row>
    <row r="25" spans="2:14" ht="12.5" customHeight="1">
      <c r="B25" s="2848" t="s">
        <v>20</v>
      </c>
      <c r="C25" s="2846"/>
      <c r="D25" s="2846"/>
      <c r="E25" s="2846"/>
      <c r="F25" s="2846"/>
      <c r="G25" s="2846"/>
      <c r="H25" s="2846"/>
      <c r="I25" s="2846"/>
    </row>
  </sheetData>
  <mergeCells count="3">
    <mergeCell ref="B23:I23"/>
    <mergeCell ref="B24:I24"/>
    <mergeCell ref="B25:I25"/>
  </mergeCells>
  <pageMargins left="0.7" right="0.7" top="0.75" bottom="0.75" header="0.3" footer="0.3"/>
  <pageSetup paperSize="9" scale="69" orientation="landscape"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1"/>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70.7265625" customWidth="1"/>
    <col min="3" max="9" width="13.7265625" customWidth="1"/>
    <col min="10" max="10" width="2.7265625" customWidth="1"/>
    <col min="11" max="11" width="13.7265625" customWidth="1"/>
    <col min="12" max="12" width="2.7265625" customWidth="1"/>
    <col min="13" max="14" width="13.7265625" customWidth="1"/>
  </cols>
  <sheetData>
    <row r="1" spans="2:14">
      <c r="B1" s="2" t="str">
        <f>HYPERLINK("#'Contents'!A1", "Back to contents")</f>
        <v>Back to contents</v>
      </c>
    </row>
    <row r="2" spans="2:14" ht="22.5">
      <c r="B2" s="11" t="s">
        <v>759</v>
      </c>
    </row>
    <row r="3" spans="2:14" ht="13">
      <c r="B3" s="12" t="s">
        <v>7</v>
      </c>
    </row>
    <row r="4" spans="2:14" ht="13">
      <c r="B4" s="10"/>
      <c r="C4" s="10"/>
      <c r="D4" s="10"/>
      <c r="E4" s="10"/>
      <c r="F4" s="10"/>
      <c r="G4" s="10"/>
      <c r="H4" s="10"/>
      <c r="I4" s="10"/>
      <c r="J4" s="10"/>
      <c r="K4" s="10"/>
      <c r="L4" s="10"/>
      <c r="M4" s="14" t="s">
        <v>15</v>
      </c>
    </row>
    <row r="5" spans="2:14" ht="75" customHeight="1">
      <c r="B5" s="16" t="s">
        <v>50</v>
      </c>
      <c r="C5" s="22" t="s">
        <v>494</v>
      </c>
      <c r="D5" s="22" t="s">
        <v>493</v>
      </c>
      <c r="E5" s="22" t="s">
        <v>492</v>
      </c>
      <c r="F5" s="22" t="s">
        <v>80</v>
      </c>
      <c r="G5" s="22" t="s">
        <v>731</v>
      </c>
      <c r="H5" s="22" t="s">
        <v>732</v>
      </c>
      <c r="I5" s="22" t="s">
        <v>7</v>
      </c>
      <c r="J5" s="15"/>
      <c r="K5" s="22" t="s">
        <v>495</v>
      </c>
      <c r="L5" s="15"/>
      <c r="M5" s="22" t="s">
        <v>496</v>
      </c>
      <c r="N5" s="15"/>
    </row>
    <row r="7" spans="2:14" ht="13">
      <c r="B7" s="12" t="s">
        <v>16</v>
      </c>
    </row>
    <row r="9" spans="2:14" ht="13">
      <c r="B9" s="3" t="s">
        <v>81</v>
      </c>
      <c r="C9" s="6"/>
      <c r="D9" s="6"/>
      <c r="E9" s="6"/>
      <c r="F9" s="6"/>
      <c r="G9" s="6"/>
      <c r="H9" s="6"/>
      <c r="I9" s="6"/>
      <c r="J9" s="6"/>
      <c r="K9" s="6"/>
      <c r="L9" s="6"/>
      <c r="M9" s="2638"/>
      <c r="N9" s="2638"/>
    </row>
    <row r="10" spans="2:14">
      <c r="B10" s="5" t="s">
        <v>82</v>
      </c>
      <c r="C10" s="6">
        <v>0</v>
      </c>
      <c r="D10" s="6" t="s">
        <v>40</v>
      </c>
      <c r="E10" s="6">
        <v>20</v>
      </c>
      <c r="F10" s="6">
        <v>0</v>
      </c>
      <c r="G10" s="6" t="s">
        <v>40</v>
      </c>
      <c r="H10" s="6">
        <v>30</v>
      </c>
      <c r="I10" s="6">
        <v>50</v>
      </c>
      <c r="J10" s="6"/>
      <c r="K10" s="6">
        <v>20</v>
      </c>
      <c r="L10" s="6"/>
      <c r="M10" s="2638">
        <v>0.36199999999999999</v>
      </c>
      <c r="N10" s="2638"/>
    </row>
    <row r="11" spans="2:14">
      <c r="B11" s="5" t="s">
        <v>83</v>
      </c>
      <c r="C11" s="6">
        <v>60</v>
      </c>
      <c r="D11" s="6">
        <v>130</v>
      </c>
      <c r="E11" s="6">
        <v>4780</v>
      </c>
      <c r="F11" s="6">
        <v>70</v>
      </c>
      <c r="G11" s="6">
        <v>200</v>
      </c>
      <c r="H11" s="6">
        <v>1510</v>
      </c>
      <c r="I11" s="6">
        <v>6750</v>
      </c>
      <c r="J11" s="6"/>
      <c r="K11" s="6">
        <v>5040</v>
      </c>
      <c r="L11" s="6"/>
      <c r="M11" s="2638">
        <v>0.747</v>
      </c>
      <c r="N11" s="2638"/>
    </row>
    <row r="12" spans="2:14">
      <c r="B12" s="5" t="s">
        <v>84</v>
      </c>
      <c r="C12" s="6">
        <v>0</v>
      </c>
      <c r="D12" s="6">
        <v>0</v>
      </c>
      <c r="E12" s="6">
        <v>10</v>
      </c>
      <c r="F12" s="6">
        <v>0</v>
      </c>
      <c r="G12" s="6">
        <v>0</v>
      </c>
      <c r="H12" s="6">
        <v>10</v>
      </c>
      <c r="I12" s="6">
        <v>30</v>
      </c>
      <c r="J12" s="6"/>
      <c r="K12" s="6">
        <v>10</v>
      </c>
      <c r="L12" s="6"/>
      <c r="M12" s="2638">
        <v>0.46200000000000002</v>
      </c>
      <c r="N12" s="2638"/>
    </row>
    <row r="13" spans="2:14">
      <c r="B13" s="5" t="s">
        <v>85</v>
      </c>
      <c r="C13" s="6">
        <v>40</v>
      </c>
      <c r="D13" s="6">
        <v>100</v>
      </c>
      <c r="E13" s="6">
        <v>1630</v>
      </c>
      <c r="F13" s="6">
        <v>10</v>
      </c>
      <c r="G13" s="6">
        <v>170</v>
      </c>
      <c r="H13" s="6">
        <v>570</v>
      </c>
      <c r="I13" s="6">
        <v>2530</v>
      </c>
      <c r="J13" s="6"/>
      <c r="K13" s="6">
        <v>1780</v>
      </c>
      <c r="L13" s="6"/>
      <c r="M13" s="2638">
        <v>0.70499999999999996</v>
      </c>
      <c r="N13" s="2638"/>
    </row>
    <row r="14" spans="2:14">
      <c r="B14" s="5" t="s">
        <v>86</v>
      </c>
      <c r="C14" s="6">
        <v>10</v>
      </c>
      <c r="D14" s="6">
        <v>20</v>
      </c>
      <c r="E14" s="6">
        <v>330</v>
      </c>
      <c r="F14" s="6">
        <v>0</v>
      </c>
      <c r="G14" s="6">
        <v>20</v>
      </c>
      <c r="H14" s="6">
        <v>120</v>
      </c>
      <c r="I14" s="6">
        <v>490</v>
      </c>
      <c r="J14" s="6"/>
      <c r="K14" s="6">
        <v>350</v>
      </c>
      <c r="L14" s="6"/>
      <c r="M14" s="2638">
        <v>0.71799999999999997</v>
      </c>
      <c r="N14" s="2638"/>
    </row>
    <row r="15" spans="2:14">
      <c r="B15" s="5"/>
    </row>
    <row r="16" spans="2:14" ht="13">
      <c r="B16" s="3" t="s">
        <v>87</v>
      </c>
      <c r="C16" s="6"/>
      <c r="D16" s="6"/>
      <c r="E16" s="6"/>
      <c r="F16" s="6"/>
      <c r="G16" s="6"/>
      <c r="H16" s="6"/>
      <c r="I16" s="6"/>
      <c r="J16" s="6"/>
      <c r="K16" s="6"/>
      <c r="L16" s="6"/>
      <c r="M16" s="2639"/>
      <c r="N16" s="2639"/>
    </row>
    <row r="17" spans="2:14">
      <c r="B17" s="5" t="s">
        <v>88</v>
      </c>
      <c r="C17" s="6">
        <v>180</v>
      </c>
      <c r="D17" s="6">
        <v>240</v>
      </c>
      <c r="E17" s="6">
        <v>3780</v>
      </c>
      <c r="F17" s="6">
        <v>40</v>
      </c>
      <c r="G17" s="6">
        <v>500</v>
      </c>
      <c r="H17" s="6">
        <v>580</v>
      </c>
      <c r="I17" s="6">
        <v>5330</v>
      </c>
      <c r="J17" s="6"/>
      <c r="K17" s="6">
        <v>4240</v>
      </c>
      <c r="L17" s="6"/>
      <c r="M17" s="2639">
        <v>0.79600000000000004</v>
      </c>
      <c r="N17" s="2639"/>
    </row>
    <row r="18" spans="2:14">
      <c r="B18" s="5" t="s">
        <v>89</v>
      </c>
      <c r="C18" s="6">
        <v>10</v>
      </c>
      <c r="D18" s="6">
        <v>30</v>
      </c>
      <c r="E18" s="6">
        <v>630</v>
      </c>
      <c r="F18" s="6" t="s">
        <v>40</v>
      </c>
      <c r="G18" s="6">
        <v>130</v>
      </c>
      <c r="H18" s="6">
        <v>250</v>
      </c>
      <c r="I18" s="6">
        <v>1060</v>
      </c>
      <c r="J18" s="6"/>
      <c r="K18" s="6">
        <v>680</v>
      </c>
      <c r="L18" s="6"/>
      <c r="M18" s="2639">
        <v>0.64</v>
      </c>
      <c r="N18" s="2639"/>
    </row>
    <row r="19" spans="2:14">
      <c r="B19" s="5" t="s">
        <v>90</v>
      </c>
      <c r="C19" s="6">
        <v>10</v>
      </c>
      <c r="D19" s="6">
        <v>20</v>
      </c>
      <c r="E19" s="6">
        <v>710</v>
      </c>
      <c r="F19" s="6">
        <v>0</v>
      </c>
      <c r="G19" s="6">
        <v>90</v>
      </c>
      <c r="H19" s="6">
        <v>260</v>
      </c>
      <c r="I19" s="6">
        <v>1100</v>
      </c>
      <c r="J19" s="6"/>
      <c r="K19" s="6">
        <v>750</v>
      </c>
      <c r="L19" s="6"/>
      <c r="M19" s="2639">
        <v>0.68200000000000005</v>
      </c>
      <c r="N19" s="2639"/>
    </row>
    <row r="20" spans="2:14">
      <c r="B20" s="5" t="s">
        <v>91</v>
      </c>
      <c r="C20" s="6">
        <v>20</v>
      </c>
      <c r="D20" s="6">
        <v>20</v>
      </c>
      <c r="E20" s="6">
        <v>910</v>
      </c>
      <c r="F20" s="6">
        <v>10</v>
      </c>
      <c r="G20" s="6">
        <v>60</v>
      </c>
      <c r="H20" s="6">
        <v>790</v>
      </c>
      <c r="I20" s="6">
        <v>1810</v>
      </c>
      <c r="J20" s="6"/>
      <c r="K20" s="6">
        <v>960</v>
      </c>
      <c r="L20" s="6"/>
      <c r="M20" s="2639">
        <v>0.53</v>
      </c>
      <c r="N20" s="2639"/>
    </row>
    <row r="21" spans="2:14">
      <c r="B21" s="5" t="s">
        <v>92</v>
      </c>
      <c r="C21" s="6">
        <v>0</v>
      </c>
      <c r="D21" s="6">
        <v>0</v>
      </c>
      <c r="E21" s="6">
        <v>0</v>
      </c>
      <c r="F21" s="6">
        <v>0</v>
      </c>
      <c r="G21" s="6">
        <v>0</v>
      </c>
      <c r="H21" s="6">
        <v>2100</v>
      </c>
      <c r="I21" s="6">
        <v>2100</v>
      </c>
      <c r="J21" s="6"/>
      <c r="K21" s="6">
        <v>0</v>
      </c>
      <c r="L21" s="6"/>
      <c r="M21" s="2639">
        <v>0</v>
      </c>
      <c r="N21" s="2639"/>
    </row>
    <row r="22" spans="2:14">
      <c r="B22" s="5" t="s">
        <v>93</v>
      </c>
      <c r="C22" s="6">
        <v>20</v>
      </c>
      <c r="D22" s="6">
        <v>30</v>
      </c>
      <c r="E22" s="6">
        <v>830</v>
      </c>
      <c r="F22" s="6">
        <v>10</v>
      </c>
      <c r="G22" s="6">
        <v>80</v>
      </c>
      <c r="H22" s="6">
        <v>550</v>
      </c>
      <c r="I22" s="6">
        <v>1520</v>
      </c>
      <c r="J22" s="6"/>
      <c r="K22" s="6">
        <v>880</v>
      </c>
      <c r="L22" s="6"/>
      <c r="M22" s="2639">
        <v>0.58299999999999996</v>
      </c>
      <c r="N22" s="2639"/>
    </row>
    <row r="23" spans="2:14">
      <c r="B23" s="5" t="s">
        <v>94</v>
      </c>
      <c r="C23" s="6">
        <v>10</v>
      </c>
      <c r="D23" s="6">
        <v>10</v>
      </c>
      <c r="E23" s="6">
        <v>140</v>
      </c>
      <c r="F23" s="6">
        <v>20</v>
      </c>
      <c r="G23" s="6">
        <v>70</v>
      </c>
      <c r="H23" s="6">
        <v>10</v>
      </c>
      <c r="I23" s="6">
        <v>260</v>
      </c>
      <c r="J23" s="6"/>
      <c r="K23" s="6">
        <v>180</v>
      </c>
      <c r="L23" s="6"/>
      <c r="M23" s="2639">
        <v>0.70699999999999996</v>
      </c>
      <c r="N23" s="2639"/>
    </row>
    <row r="24" spans="2:14">
      <c r="B24" s="5"/>
    </row>
    <row r="25" spans="2:14" ht="13">
      <c r="B25" s="3" t="s">
        <v>95</v>
      </c>
      <c r="C25" s="6"/>
      <c r="D25" s="6"/>
      <c r="E25" s="6"/>
      <c r="F25" s="6"/>
      <c r="G25" s="6"/>
      <c r="H25" s="6"/>
      <c r="I25" s="6"/>
      <c r="J25" s="6"/>
      <c r="K25" s="6"/>
      <c r="L25" s="6"/>
      <c r="M25" s="2640"/>
      <c r="N25" s="2640"/>
    </row>
    <row r="26" spans="2:14" ht="14.5">
      <c r="B26" s="2806" t="s">
        <v>760</v>
      </c>
      <c r="C26" s="6">
        <v>150</v>
      </c>
      <c r="D26" s="6">
        <v>250</v>
      </c>
      <c r="E26" s="6">
        <v>4420</v>
      </c>
      <c r="F26" s="6">
        <v>30</v>
      </c>
      <c r="G26" s="6">
        <v>510</v>
      </c>
      <c r="H26" s="6">
        <v>4100</v>
      </c>
      <c r="I26" s="6">
        <v>9460</v>
      </c>
      <c r="J26" s="6"/>
      <c r="K26" s="6">
        <v>4850</v>
      </c>
      <c r="L26" s="6"/>
      <c r="M26" s="2640">
        <v>0.51300000000000001</v>
      </c>
      <c r="N26" s="2640"/>
    </row>
    <row r="27" spans="2:14">
      <c r="B27" s="5"/>
    </row>
    <row r="28" spans="2:14" ht="13">
      <c r="B28" s="3" t="s">
        <v>96</v>
      </c>
      <c r="C28" s="6"/>
      <c r="D28" s="6"/>
      <c r="E28" s="6"/>
      <c r="F28" s="6"/>
      <c r="G28" s="6"/>
      <c r="H28" s="6"/>
      <c r="I28" s="6"/>
      <c r="J28" s="6"/>
      <c r="K28" s="6"/>
      <c r="L28" s="6"/>
      <c r="M28" s="2641"/>
      <c r="N28" s="2641"/>
    </row>
    <row r="29" spans="2:14">
      <c r="B29" s="5" t="s">
        <v>97</v>
      </c>
      <c r="C29" s="6">
        <v>10</v>
      </c>
      <c r="D29" s="6">
        <v>20</v>
      </c>
      <c r="E29" s="6">
        <v>560</v>
      </c>
      <c r="F29" s="6" t="s">
        <v>40</v>
      </c>
      <c r="G29" s="6">
        <v>30</v>
      </c>
      <c r="H29" s="6">
        <v>170</v>
      </c>
      <c r="I29" s="6">
        <v>790</v>
      </c>
      <c r="J29" s="6"/>
      <c r="K29" s="6">
        <v>590</v>
      </c>
      <c r="L29" s="6"/>
      <c r="M29" s="2641">
        <v>0.75</v>
      </c>
      <c r="N29" s="2641"/>
    </row>
    <row r="30" spans="2:14">
      <c r="B30" s="5" t="s">
        <v>98</v>
      </c>
      <c r="C30" s="6">
        <v>0</v>
      </c>
      <c r="D30" s="6">
        <v>10</v>
      </c>
      <c r="E30" s="6">
        <v>160</v>
      </c>
      <c r="F30" s="6">
        <v>0</v>
      </c>
      <c r="G30" s="6">
        <v>20</v>
      </c>
      <c r="H30" s="6">
        <v>20</v>
      </c>
      <c r="I30" s="6">
        <v>210</v>
      </c>
      <c r="J30" s="6"/>
      <c r="K30" s="6">
        <v>170</v>
      </c>
      <c r="L30" s="6"/>
      <c r="M30" s="2641">
        <v>0.82799999999999996</v>
      </c>
      <c r="N30" s="2641"/>
    </row>
    <row r="31" spans="2:14">
      <c r="B31" s="5"/>
    </row>
    <row r="32" spans="2:14" ht="13">
      <c r="B32" s="3" t="s">
        <v>99</v>
      </c>
      <c r="C32" s="6"/>
      <c r="D32" s="6"/>
      <c r="E32" s="6"/>
      <c r="F32" s="6"/>
      <c r="G32" s="6"/>
      <c r="H32" s="6"/>
      <c r="I32" s="6"/>
      <c r="J32" s="6"/>
      <c r="K32" s="6"/>
      <c r="L32" s="6"/>
      <c r="M32" s="2642"/>
      <c r="N32" s="2642"/>
    </row>
    <row r="33" spans="2:14">
      <c r="B33" s="5" t="s">
        <v>100</v>
      </c>
      <c r="C33" s="6" t="s">
        <v>40</v>
      </c>
      <c r="D33" s="6" t="s">
        <v>40</v>
      </c>
      <c r="E33" s="6">
        <v>160</v>
      </c>
      <c r="F33" s="6">
        <v>0</v>
      </c>
      <c r="G33" s="6">
        <v>30</v>
      </c>
      <c r="H33" s="6">
        <v>10</v>
      </c>
      <c r="I33" s="6">
        <v>210</v>
      </c>
      <c r="J33" s="6"/>
      <c r="K33" s="6">
        <v>160</v>
      </c>
      <c r="L33" s="6"/>
      <c r="M33" s="2642">
        <v>0.78800000000000003</v>
      </c>
      <c r="N33" s="2642"/>
    </row>
    <row r="34" spans="2:14">
      <c r="B34" s="5" t="s">
        <v>101</v>
      </c>
      <c r="C34" s="6" t="s">
        <v>40</v>
      </c>
      <c r="D34" s="6">
        <v>10</v>
      </c>
      <c r="E34" s="6">
        <v>140</v>
      </c>
      <c r="F34" s="6" t="s">
        <v>40</v>
      </c>
      <c r="G34" s="6">
        <v>50</v>
      </c>
      <c r="H34" s="6">
        <v>0</v>
      </c>
      <c r="I34" s="6">
        <v>200</v>
      </c>
      <c r="J34" s="6"/>
      <c r="K34" s="6">
        <v>150</v>
      </c>
      <c r="L34" s="6"/>
      <c r="M34" s="2642">
        <v>0.74199999999999999</v>
      </c>
      <c r="N34" s="2642"/>
    </row>
    <row r="35" spans="2:14">
      <c r="B35" s="5"/>
    </row>
    <row r="36" spans="2:14" ht="13">
      <c r="B36" s="3" t="s">
        <v>102</v>
      </c>
      <c r="C36" s="6"/>
      <c r="D36" s="6"/>
      <c r="E36" s="6"/>
      <c r="F36" s="6"/>
      <c r="G36" s="6"/>
      <c r="H36" s="6"/>
      <c r="I36" s="6"/>
      <c r="J36" s="6"/>
      <c r="K36" s="6"/>
      <c r="L36" s="6"/>
      <c r="M36" s="2643"/>
      <c r="N36" s="2643"/>
    </row>
    <row r="37" spans="2:14">
      <c r="B37" s="5" t="s">
        <v>102</v>
      </c>
      <c r="C37" s="6">
        <v>10</v>
      </c>
      <c r="D37" s="6">
        <v>10</v>
      </c>
      <c r="E37" s="6">
        <v>230</v>
      </c>
      <c r="F37" s="6">
        <v>0</v>
      </c>
      <c r="G37" s="6">
        <v>20</v>
      </c>
      <c r="H37" s="6">
        <v>180</v>
      </c>
      <c r="I37" s="6">
        <v>440</v>
      </c>
      <c r="J37" s="6"/>
      <c r="K37" s="6">
        <v>250</v>
      </c>
      <c r="L37" s="6"/>
      <c r="M37" s="2643">
        <v>0.55900000000000005</v>
      </c>
      <c r="N37" s="2643"/>
    </row>
    <row r="38" spans="2:14">
      <c r="B38" s="5"/>
    </row>
    <row r="39" spans="2:14" ht="13">
      <c r="B39" s="3" t="s">
        <v>103</v>
      </c>
      <c r="C39" s="6"/>
      <c r="D39" s="6"/>
      <c r="E39" s="6"/>
      <c r="F39" s="6"/>
      <c r="G39" s="6"/>
      <c r="H39" s="6"/>
      <c r="I39" s="6"/>
      <c r="J39" s="6"/>
      <c r="K39" s="6"/>
      <c r="L39" s="6"/>
      <c r="M39" s="2644"/>
      <c r="N39" s="2644"/>
    </row>
    <row r="40" spans="2:14">
      <c r="B40" s="5" t="s">
        <v>104</v>
      </c>
      <c r="C40" s="6">
        <v>80</v>
      </c>
      <c r="D40" s="6">
        <v>120</v>
      </c>
      <c r="E40" s="6">
        <v>1960</v>
      </c>
      <c r="F40" s="6">
        <v>20</v>
      </c>
      <c r="G40" s="6">
        <v>190</v>
      </c>
      <c r="H40" s="6">
        <v>140</v>
      </c>
      <c r="I40" s="6">
        <v>2500</v>
      </c>
      <c r="J40" s="6"/>
      <c r="K40" s="6">
        <v>2170</v>
      </c>
      <c r="L40" s="6"/>
      <c r="M40" s="2644">
        <v>0.86799999999999999</v>
      </c>
      <c r="N40" s="2644"/>
    </row>
    <row r="41" spans="2:14">
      <c r="B41" s="5" t="s">
        <v>105</v>
      </c>
      <c r="C41" s="6">
        <v>10</v>
      </c>
      <c r="D41" s="6">
        <v>20</v>
      </c>
      <c r="E41" s="6">
        <v>590</v>
      </c>
      <c r="F41" s="6">
        <v>0</v>
      </c>
      <c r="G41" s="6">
        <v>60</v>
      </c>
      <c r="H41" s="6">
        <v>180</v>
      </c>
      <c r="I41" s="6">
        <v>860</v>
      </c>
      <c r="J41" s="6"/>
      <c r="K41" s="6">
        <v>610</v>
      </c>
      <c r="L41" s="6"/>
      <c r="M41" s="2644">
        <v>0.71699999999999997</v>
      </c>
      <c r="N41" s="2644"/>
    </row>
    <row r="42" spans="2:14">
      <c r="B42" s="5" t="s">
        <v>106</v>
      </c>
      <c r="C42" s="6">
        <v>0</v>
      </c>
      <c r="D42" s="6">
        <v>0</v>
      </c>
      <c r="E42" s="6">
        <v>0</v>
      </c>
      <c r="F42" s="6">
        <v>0</v>
      </c>
      <c r="G42" s="6">
        <v>0</v>
      </c>
      <c r="H42" s="6">
        <v>40</v>
      </c>
      <c r="I42" s="6">
        <v>40</v>
      </c>
      <c r="J42" s="6"/>
      <c r="K42" s="6">
        <v>0</v>
      </c>
      <c r="L42" s="6"/>
      <c r="M42" s="2644">
        <v>0</v>
      </c>
      <c r="N42" s="2644"/>
    </row>
    <row r="43" spans="2:14">
      <c r="B43" s="5"/>
    </row>
    <row r="44" spans="2:14" ht="13">
      <c r="B44" s="3" t="s">
        <v>107</v>
      </c>
      <c r="C44" s="6"/>
      <c r="D44" s="6"/>
      <c r="E44" s="6"/>
      <c r="F44" s="6"/>
      <c r="G44" s="6"/>
      <c r="H44" s="6"/>
      <c r="I44" s="6"/>
      <c r="J44" s="6"/>
      <c r="K44" s="6"/>
      <c r="L44" s="6"/>
      <c r="M44" s="2645"/>
      <c r="N44" s="2645"/>
    </row>
    <row r="45" spans="2:14">
      <c r="B45" s="5" t="s">
        <v>107</v>
      </c>
      <c r="C45" s="6">
        <v>10</v>
      </c>
      <c r="D45" s="6">
        <v>40</v>
      </c>
      <c r="E45" s="6">
        <v>690</v>
      </c>
      <c r="F45" s="6">
        <v>0</v>
      </c>
      <c r="G45" s="6">
        <v>60</v>
      </c>
      <c r="H45" s="6">
        <v>40</v>
      </c>
      <c r="I45" s="6">
        <v>840</v>
      </c>
      <c r="J45" s="6"/>
      <c r="K45" s="6">
        <v>740</v>
      </c>
      <c r="L45" s="6"/>
      <c r="M45" s="2645">
        <v>0.88</v>
      </c>
      <c r="N45" s="2645"/>
    </row>
    <row r="46" spans="2:14">
      <c r="B46" s="5"/>
    </row>
    <row r="47" spans="2:14" ht="13">
      <c r="B47" s="3" t="s">
        <v>108</v>
      </c>
      <c r="C47" s="6"/>
      <c r="D47" s="6"/>
      <c r="E47" s="6"/>
      <c r="F47" s="6"/>
      <c r="G47" s="6"/>
      <c r="H47" s="6"/>
      <c r="I47" s="6"/>
      <c r="J47" s="6"/>
      <c r="K47" s="6"/>
      <c r="L47" s="6"/>
      <c r="M47" s="2646"/>
      <c r="N47" s="2646"/>
    </row>
    <row r="48" spans="2:14">
      <c r="B48" s="5" t="s">
        <v>109</v>
      </c>
      <c r="C48" s="6">
        <v>70</v>
      </c>
      <c r="D48" s="6">
        <v>100</v>
      </c>
      <c r="E48" s="6">
        <v>1250</v>
      </c>
      <c r="F48" s="6">
        <v>20</v>
      </c>
      <c r="G48" s="6">
        <v>110</v>
      </c>
      <c r="H48" s="6">
        <v>240</v>
      </c>
      <c r="I48" s="6">
        <v>1780</v>
      </c>
      <c r="J48" s="6"/>
      <c r="K48" s="6">
        <v>1430</v>
      </c>
      <c r="L48" s="6"/>
      <c r="M48" s="2646">
        <v>0.80600000000000005</v>
      </c>
      <c r="N48" s="2646"/>
    </row>
    <row r="49" spans="2:14">
      <c r="B49" s="5"/>
    </row>
    <row r="50" spans="2:14" ht="13">
      <c r="B50" s="3" t="s">
        <v>110</v>
      </c>
      <c r="C50" s="6"/>
      <c r="D50" s="6"/>
      <c r="E50" s="6"/>
      <c r="F50" s="6"/>
      <c r="G50" s="6"/>
      <c r="H50" s="6"/>
      <c r="I50" s="6"/>
      <c r="J50" s="6"/>
      <c r="K50" s="6"/>
      <c r="L50" s="6"/>
      <c r="M50" s="2647"/>
      <c r="N50" s="2647"/>
    </row>
    <row r="51" spans="2:14">
      <c r="B51" s="5" t="s">
        <v>111</v>
      </c>
      <c r="C51" s="6">
        <v>280</v>
      </c>
      <c r="D51" s="6">
        <v>490</v>
      </c>
      <c r="E51" s="6">
        <v>28630</v>
      </c>
      <c r="F51" s="6">
        <v>130</v>
      </c>
      <c r="G51" s="6">
        <v>4440</v>
      </c>
      <c r="H51" s="6">
        <v>3740</v>
      </c>
      <c r="I51" s="6">
        <v>37700</v>
      </c>
      <c r="J51" s="6"/>
      <c r="K51" s="6">
        <v>29530</v>
      </c>
      <c r="L51" s="6"/>
      <c r="M51" s="2647">
        <v>0.78300000000000003</v>
      </c>
      <c r="N51" s="2647"/>
    </row>
    <row r="52" spans="2:14">
      <c r="B52" s="5" t="s">
        <v>112</v>
      </c>
      <c r="C52" s="6">
        <v>70</v>
      </c>
      <c r="D52" s="6">
        <v>50</v>
      </c>
      <c r="E52" s="6">
        <v>3070</v>
      </c>
      <c r="F52" s="6">
        <v>30</v>
      </c>
      <c r="G52" s="6">
        <v>320</v>
      </c>
      <c r="H52" s="6">
        <v>840</v>
      </c>
      <c r="I52" s="6">
        <v>4380</v>
      </c>
      <c r="J52" s="6"/>
      <c r="K52" s="6">
        <v>3230</v>
      </c>
      <c r="L52" s="6"/>
      <c r="M52" s="2647">
        <v>0.73699999999999999</v>
      </c>
      <c r="N52" s="2647"/>
    </row>
    <row r="53" spans="2:14">
      <c r="B53" s="5" t="s">
        <v>786</v>
      </c>
      <c r="C53" s="6" t="s">
        <v>40</v>
      </c>
      <c r="D53" s="6" t="s">
        <v>40</v>
      </c>
      <c r="E53" s="6">
        <v>130</v>
      </c>
      <c r="F53" s="6">
        <v>0</v>
      </c>
      <c r="G53" s="6">
        <v>290</v>
      </c>
      <c r="H53" s="6">
        <v>10</v>
      </c>
      <c r="I53" s="6">
        <v>440</v>
      </c>
      <c r="J53" s="6"/>
      <c r="K53" s="6">
        <v>140</v>
      </c>
      <c r="L53" s="6"/>
      <c r="M53" s="2647">
        <v>0.311</v>
      </c>
      <c r="N53" s="2647"/>
    </row>
    <row r="54" spans="2:14">
      <c r="B54" s="5" t="s">
        <v>113</v>
      </c>
      <c r="C54" s="6">
        <v>100</v>
      </c>
      <c r="D54" s="6">
        <v>140</v>
      </c>
      <c r="E54" s="6">
        <v>8470</v>
      </c>
      <c r="F54" s="6">
        <v>40</v>
      </c>
      <c r="G54" s="6">
        <v>1250</v>
      </c>
      <c r="H54" s="6">
        <v>710</v>
      </c>
      <c r="I54" s="6">
        <v>10700</v>
      </c>
      <c r="J54" s="6"/>
      <c r="K54" s="6">
        <v>8740</v>
      </c>
      <c r="L54" s="6"/>
      <c r="M54" s="2647">
        <v>0.81699999999999995</v>
      </c>
      <c r="N54" s="2647"/>
    </row>
    <row r="55" spans="2:14">
      <c r="B55" s="5" t="s">
        <v>114</v>
      </c>
      <c r="C55" s="6">
        <v>0</v>
      </c>
      <c r="D55" s="6">
        <v>0</v>
      </c>
      <c r="E55" s="6">
        <v>0</v>
      </c>
      <c r="F55" s="6">
        <v>0</v>
      </c>
      <c r="G55" s="6">
        <v>0</v>
      </c>
      <c r="H55" s="6">
        <v>1830</v>
      </c>
      <c r="I55" s="6">
        <v>1830</v>
      </c>
      <c r="J55" s="6"/>
      <c r="K55" s="6">
        <v>0</v>
      </c>
      <c r="L55" s="6"/>
      <c r="M55" s="2647">
        <v>0</v>
      </c>
      <c r="N55" s="2647"/>
    </row>
    <row r="56" spans="2:14">
      <c r="B56" s="5" t="s">
        <v>115</v>
      </c>
      <c r="C56" s="6">
        <v>20</v>
      </c>
      <c r="D56" s="6">
        <v>20</v>
      </c>
      <c r="E56" s="6">
        <v>1390</v>
      </c>
      <c r="F56" s="6">
        <v>10</v>
      </c>
      <c r="G56" s="6">
        <v>220</v>
      </c>
      <c r="H56" s="6">
        <v>140</v>
      </c>
      <c r="I56" s="6">
        <v>1790</v>
      </c>
      <c r="J56" s="6"/>
      <c r="K56" s="6">
        <v>1430</v>
      </c>
      <c r="L56" s="6"/>
      <c r="M56" s="2647">
        <v>0.8</v>
      </c>
      <c r="N56" s="2647"/>
    </row>
    <row r="57" spans="2:14">
      <c r="B57" s="5" t="s">
        <v>116</v>
      </c>
      <c r="C57" s="6">
        <v>10</v>
      </c>
      <c r="D57" s="6">
        <v>10</v>
      </c>
      <c r="E57" s="6">
        <v>550</v>
      </c>
      <c r="F57" s="6" t="s">
        <v>40</v>
      </c>
      <c r="G57" s="6">
        <v>80</v>
      </c>
      <c r="H57" s="6">
        <v>190</v>
      </c>
      <c r="I57" s="6">
        <v>840</v>
      </c>
      <c r="J57" s="6"/>
      <c r="K57" s="6">
        <v>570</v>
      </c>
      <c r="L57" s="6"/>
      <c r="M57" s="2647">
        <v>0.68</v>
      </c>
      <c r="N57" s="2647"/>
    </row>
    <row r="58" spans="2:14">
      <c r="B58" s="5"/>
    </row>
    <row r="59" spans="2:14" ht="13">
      <c r="B59" s="3" t="s">
        <v>62</v>
      </c>
      <c r="C59" s="6"/>
      <c r="D59" s="6"/>
      <c r="E59" s="6"/>
      <c r="F59" s="6"/>
      <c r="G59" s="6"/>
      <c r="H59" s="6"/>
      <c r="I59" s="6"/>
      <c r="J59" s="6"/>
      <c r="K59" s="6"/>
      <c r="L59" s="6"/>
      <c r="M59" s="2648"/>
      <c r="N59" s="2648"/>
    </row>
    <row r="60" spans="2:14">
      <c r="B60" s="5" t="s">
        <v>117</v>
      </c>
      <c r="C60" s="6">
        <v>60</v>
      </c>
      <c r="D60" s="6">
        <v>110</v>
      </c>
      <c r="E60" s="6">
        <v>1540</v>
      </c>
      <c r="F60" s="6">
        <v>20</v>
      </c>
      <c r="G60" s="6">
        <v>140</v>
      </c>
      <c r="H60" s="6">
        <v>820</v>
      </c>
      <c r="I60" s="6">
        <v>2690</v>
      </c>
      <c r="J60" s="6"/>
      <c r="K60" s="6">
        <v>1730</v>
      </c>
      <c r="L60" s="6"/>
      <c r="M60" s="2648">
        <v>0.64200000000000002</v>
      </c>
      <c r="N60" s="2648"/>
    </row>
    <row r="61" spans="2:14">
      <c r="B61" s="5"/>
    </row>
    <row r="62" spans="2:14" ht="13">
      <c r="B62" s="3" t="s">
        <v>118</v>
      </c>
      <c r="C62" s="6"/>
      <c r="D62" s="6"/>
      <c r="E62" s="6"/>
      <c r="F62" s="6"/>
      <c r="G62" s="6"/>
      <c r="H62" s="6"/>
      <c r="I62" s="6"/>
      <c r="J62" s="6"/>
      <c r="K62" s="6"/>
      <c r="L62" s="6"/>
      <c r="M62" s="2649"/>
      <c r="N62" s="2649"/>
    </row>
    <row r="63" spans="2:14">
      <c r="B63" s="5" t="s">
        <v>119</v>
      </c>
      <c r="C63" s="6">
        <v>0</v>
      </c>
      <c r="D63" s="6">
        <v>330</v>
      </c>
      <c r="E63" s="6">
        <v>4000</v>
      </c>
      <c r="F63" s="6">
        <v>0</v>
      </c>
      <c r="G63" s="6">
        <v>410</v>
      </c>
      <c r="H63" s="6">
        <v>960</v>
      </c>
      <c r="I63" s="6">
        <v>5700</v>
      </c>
      <c r="J63" s="6"/>
      <c r="K63" s="6">
        <v>4330</v>
      </c>
      <c r="L63" s="6"/>
      <c r="M63" s="2649">
        <v>0.76</v>
      </c>
      <c r="N63" s="2649"/>
    </row>
    <row r="64" spans="2:14">
      <c r="B64" s="5" t="s">
        <v>120</v>
      </c>
      <c r="C64" s="6">
        <v>0</v>
      </c>
      <c r="D64" s="6">
        <v>70</v>
      </c>
      <c r="E64" s="6">
        <v>1210</v>
      </c>
      <c r="F64" s="6">
        <v>0</v>
      </c>
      <c r="G64" s="6">
        <v>100</v>
      </c>
      <c r="H64" s="6">
        <v>440</v>
      </c>
      <c r="I64" s="6">
        <v>1820</v>
      </c>
      <c r="J64" s="6"/>
      <c r="K64" s="6">
        <v>1280</v>
      </c>
      <c r="L64" s="6"/>
      <c r="M64" s="2649">
        <v>0.70299999999999996</v>
      </c>
      <c r="N64" s="2649"/>
    </row>
    <row r="65" spans="2:14">
      <c r="B65" s="5" t="s">
        <v>121</v>
      </c>
      <c r="C65" s="6" t="s">
        <v>40</v>
      </c>
      <c r="D65" s="6">
        <v>10</v>
      </c>
      <c r="E65" s="6">
        <v>140</v>
      </c>
      <c r="F65" s="6">
        <v>0</v>
      </c>
      <c r="G65" s="6">
        <v>10</v>
      </c>
      <c r="H65" s="6">
        <v>60</v>
      </c>
      <c r="I65" s="6">
        <v>210</v>
      </c>
      <c r="J65" s="6"/>
      <c r="K65" s="6">
        <v>150</v>
      </c>
      <c r="L65" s="6"/>
      <c r="M65" s="2649">
        <v>0.69199999999999995</v>
      </c>
      <c r="N65" s="2649"/>
    </row>
    <row r="66" spans="2:14">
      <c r="B66" s="5" t="s">
        <v>122</v>
      </c>
      <c r="C66" s="6">
        <v>0</v>
      </c>
      <c r="D66" s="6">
        <v>10</v>
      </c>
      <c r="E66" s="6">
        <v>100</v>
      </c>
      <c r="F66" s="6">
        <v>0</v>
      </c>
      <c r="G66" s="6">
        <v>10</v>
      </c>
      <c r="H66" s="6">
        <v>10</v>
      </c>
      <c r="I66" s="6">
        <v>130</v>
      </c>
      <c r="J66" s="6"/>
      <c r="K66" s="6">
        <v>110</v>
      </c>
      <c r="L66" s="6"/>
      <c r="M66" s="2649">
        <v>0.85</v>
      </c>
      <c r="N66" s="2649"/>
    </row>
    <row r="67" spans="2:14">
      <c r="B67" s="5" t="s">
        <v>123</v>
      </c>
      <c r="C67" s="6">
        <v>0</v>
      </c>
      <c r="D67" s="6" t="s">
        <v>40</v>
      </c>
      <c r="E67" s="6">
        <v>60</v>
      </c>
      <c r="F67" s="6">
        <v>0</v>
      </c>
      <c r="G67" s="6" t="s">
        <v>40</v>
      </c>
      <c r="H67" s="6">
        <v>10</v>
      </c>
      <c r="I67" s="6">
        <v>70</v>
      </c>
      <c r="J67" s="6"/>
      <c r="K67" s="6">
        <v>60</v>
      </c>
      <c r="L67" s="6"/>
      <c r="M67" s="2649">
        <v>0.83799999999999997</v>
      </c>
      <c r="N67" s="2649"/>
    </row>
    <row r="68" spans="2:14">
      <c r="B68" s="5"/>
    </row>
    <row r="69" spans="2:14" ht="13">
      <c r="B69" s="3" t="s">
        <v>125</v>
      </c>
      <c r="C69" s="6"/>
      <c r="D69" s="6"/>
      <c r="E69" s="6"/>
      <c r="F69" s="6"/>
      <c r="G69" s="6"/>
      <c r="H69" s="6"/>
      <c r="I69" s="6"/>
      <c r="J69" s="6"/>
      <c r="K69" s="6"/>
      <c r="L69" s="6"/>
      <c r="M69" s="2651"/>
      <c r="N69" s="2651"/>
    </row>
    <row r="70" spans="2:14">
      <c r="B70" s="5" t="s">
        <v>126</v>
      </c>
      <c r="C70" s="6">
        <v>100</v>
      </c>
      <c r="D70" s="6">
        <v>160</v>
      </c>
      <c r="E70" s="6">
        <v>3780</v>
      </c>
      <c r="F70" s="6">
        <v>40</v>
      </c>
      <c r="G70" s="6">
        <v>380</v>
      </c>
      <c r="H70" s="6">
        <v>950</v>
      </c>
      <c r="I70" s="6">
        <v>5410</v>
      </c>
      <c r="J70" s="6"/>
      <c r="K70" s="6">
        <v>4080</v>
      </c>
      <c r="L70" s="6"/>
      <c r="M70" s="2651">
        <v>0.754</v>
      </c>
      <c r="N70" s="2651"/>
    </row>
    <row r="71" spans="2:14">
      <c r="B71" s="5" t="s">
        <v>127</v>
      </c>
      <c r="C71" s="6">
        <v>50</v>
      </c>
      <c r="D71" s="6">
        <v>70</v>
      </c>
      <c r="E71" s="6">
        <v>1880</v>
      </c>
      <c r="F71" s="6">
        <v>20</v>
      </c>
      <c r="G71" s="6">
        <v>340</v>
      </c>
      <c r="H71" s="6">
        <v>330</v>
      </c>
      <c r="I71" s="6">
        <v>2680</v>
      </c>
      <c r="J71" s="6"/>
      <c r="K71" s="6">
        <v>2010</v>
      </c>
      <c r="L71" s="6"/>
      <c r="M71" s="2651">
        <v>0.751</v>
      </c>
      <c r="N71" s="2651"/>
    </row>
    <row r="72" spans="2:14">
      <c r="B72" s="5" t="s">
        <v>128</v>
      </c>
      <c r="C72" s="6">
        <v>10</v>
      </c>
      <c r="D72" s="6">
        <v>10</v>
      </c>
      <c r="E72" s="6">
        <v>230</v>
      </c>
      <c r="F72" s="6" t="s">
        <v>40</v>
      </c>
      <c r="G72" s="6">
        <v>30</v>
      </c>
      <c r="H72" s="6">
        <v>340</v>
      </c>
      <c r="I72" s="6">
        <v>610</v>
      </c>
      <c r="J72" s="6"/>
      <c r="K72" s="6">
        <v>240</v>
      </c>
      <c r="L72" s="6"/>
      <c r="M72" s="2651">
        <v>0.39300000000000002</v>
      </c>
      <c r="N72" s="2651"/>
    </row>
    <row r="73" spans="2:14">
      <c r="B73" s="5" t="s">
        <v>129</v>
      </c>
      <c r="C73" s="6">
        <v>10</v>
      </c>
      <c r="D73" s="6">
        <v>30</v>
      </c>
      <c r="E73" s="6">
        <v>960</v>
      </c>
      <c r="F73" s="6">
        <v>20</v>
      </c>
      <c r="G73" s="6">
        <v>70</v>
      </c>
      <c r="H73" s="6">
        <v>1080</v>
      </c>
      <c r="I73" s="6">
        <v>2180</v>
      </c>
      <c r="J73" s="6"/>
      <c r="K73" s="6">
        <v>1020</v>
      </c>
      <c r="L73" s="6"/>
      <c r="M73" s="2651">
        <v>0.46899999999999997</v>
      </c>
      <c r="N73" s="2651"/>
    </row>
    <row r="74" spans="2:14">
      <c r="B74" s="5" t="s">
        <v>130</v>
      </c>
      <c r="C74" s="6" t="s">
        <v>40</v>
      </c>
      <c r="D74" s="6" t="s">
        <v>40</v>
      </c>
      <c r="E74" s="6">
        <v>120</v>
      </c>
      <c r="F74" s="6">
        <v>0</v>
      </c>
      <c r="G74" s="6">
        <v>20</v>
      </c>
      <c r="H74" s="6">
        <v>30</v>
      </c>
      <c r="I74" s="6">
        <v>170</v>
      </c>
      <c r="J74" s="6"/>
      <c r="K74" s="6">
        <v>120</v>
      </c>
      <c r="L74" s="6"/>
      <c r="M74" s="2651">
        <v>0.72499999999999998</v>
      </c>
      <c r="N74" s="2651"/>
    </row>
    <row r="75" spans="2:14">
      <c r="B75" s="5"/>
    </row>
    <row r="76" spans="2:14" ht="13">
      <c r="B76" s="3" t="s">
        <v>124</v>
      </c>
      <c r="C76" s="6"/>
      <c r="D76" s="6"/>
      <c r="E76" s="6"/>
      <c r="F76" s="6"/>
      <c r="G76" s="6"/>
      <c r="H76" s="6"/>
      <c r="I76" s="6"/>
      <c r="J76" s="6"/>
      <c r="K76" s="6"/>
      <c r="L76" s="6"/>
      <c r="M76" s="2650"/>
      <c r="N76" s="2650"/>
    </row>
    <row r="77" spans="2:14">
      <c r="B77" s="5" t="s">
        <v>124</v>
      </c>
      <c r="C77" s="6">
        <v>0</v>
      </c>
      <c r="D77" s="6" t="s">
        <v>40</v>
      </c>
      <c r="E77" s="6">
        <v>100</v>
      </c>
      <c r="F77" s="6">
        <v>0</v>
      </c>
      <c r="G77" s="6">
        <v>10</v>
      </c>
      <c r="H77" s="6">
        <v>0</v>
      </c>
      <c r="I77" s="6">
        <v>110</v>
      </c>
      <c r="J77" s="6"/>
      <c r="K77" s="6">
        <v>100</v>
      </c>
      <c r="L77" s="6"/>
      <c r="M77" s="2650">
        <v>0.90300000000000002</v>
      </c>
      <c r="N77" s="2650"/>
    </row>
    <row r="78" spans="2:14">
      <c r="B78" s="5"/>
    </row>
    <row r="79" spans="2:14" ht="13">
      <c r="B79" s="3" t="s">
        <v>133</v>
      </c>
      <c r="C79" s="6"/>
      <c r="D79" s="6"/>
      <c r="E79" s="6"/>
      <c r="F79" s="6"/>
      <c r="G79" s="6"/>
      <c r="H79" s="6"/>
      <c r="I79" s="6"/>
      <c r="J79" s="6"/>
      <c r="K79" s="6"/>
      <c r="L79" s="6"/>
      <c r="M79" s="2653"/>
      <c r="N79" s="2653"/>
    </row>
    <row r="80" spans="2:14">
      <c r="B80" s="5" t="s">
        <v>133</v>
      </c>
      <c r="C80" s="6">
        <v>20</v>
      </c>
      <c r="D80" s="6">
        <v>30</v>
      </c>
      <c r="E80" s="6">
        <v>860</v>
      </c>
      <c r="F80" s="6">
        <v>0</v>
      </c>
      <c r="G80" s="6">
        <v>120</v>
      </c>
      <c r="H80" s="6">
        <v>290</v>
      </c>
      <c r="I80" s="6">
        <v>1310</v>
      </c>
      <c r="J80" s="6"/>
      <c r="K80" s="6">
        <v>900</v>
      </c>
      <c r="L80" s="6"/>
      <c r="M80" s="2653">
        <v>0.68600000000000005</v>
      </c>
      <c r="N80" s="2653"/>
    </row>
    <row r="81" spans="2:14">
      <c r="B81" s="5"/>
    </row>
    <row r="82" spans="2:14" ht="13">
      <c r="B82" s="3" t="s">
        <v>131</v>
      </c>
      <c r="C82" s="6"/>
      <c r="D82" s="6"/>
      <c r="E82" s="6"/>
      <c r="F82" s="6"/>
      <c r="G82" s="6"/>
      <c r="H82" s="6"/>
      <c r="I82" s="6"/>
      <c r="J82" s="6"/>
      <c r="K82" s="6"/>
      <c r="L82" s="6"/>
      <c r="M82" s="2652"/>
      <c r="N82" s="2652"/>
    </row>
    <row r="83" spans="2:14" ht="14.5">
      <c r="B83" s="2806" t="s">
        <v>671</v>
      </c>
      <c r="C83" s="6">
        <v>110</v>
      </c>
      <c r="D83" s="6">
        <v>240</v>
      </c>
      <c r="E83" s="6">
        <v>5100</v>
      </c>
      <c r="F83" s="6">
        <v>30</v>
      </c>
      <c r="G83" s="6">
        <v>580</v>
      </c>
      <c r="H83" s="6">
        <v>1420</v>
      </c>
      <c r="I83" s="6">
        <v>7470</v>
      </c>
      <c r="J83" s="6"/>
      <c r="K83" s="6">
        <v>5480</v>
      </c>
      <c r="L83" s="6"/>
      <c r="M83" s="2652">
        <v>0.73299999999999998</v>
      </c>
      <c r="N83" s="2652"/>
    </row>
    <row r="84" spans="2:14" ht="14.5">
      <c r="B84" s="2806" t="s">
        <v>761</v>
      </c>
      <c r="C84" s="6">
        <v>10</v>
      </c>
      <c r="D84" s="6">
        <v>20</v>
      </c>
      <c r="E84" s="6">
        <v>820</v>
      </c>
      <c r="F84" s="6">
        <v>10</v>
      </c>
      <c r="G84" s="6">
        <v>90</v>
      </c>
      <c r="H84" s="6">
        <v>140</v>
      </c>
      <c r="I84" s="6">
        <v>1080</v>
      </c>
      <c r="J84" s="6"/>
      <c r="K84" s="6">
        <v>850</v>
      </c>
      <c r="L84" s="6"/>
      <c r="M84" s="2652">
        <v>0.78900000000000003</v>
      </c>
      <c r="N84" s="2652"/>
    </row>
    <row r="85" spans="2:14">
      <c r="B85" s="5" t="s">
        <v>132</v>
      </c>
      <c r="C85" s="6">
        <v>0</v>
      </c>
      <c r="D85" s="6" t="s">
        <v>40</v>
      </c>
      <c r="E85" s="6">
        <v>70</v>
      </c>
      <c r="F85" s="6" t="s">
        <v>40</v>
      </c>
      <c r="G85" s="6">
        <v>10</v>
      </c>
      <c r="H85" s="6">
        <v>10</v>
      </c>
      <c r="I85" s="6">
        <v>90</v>
      </c>
      <c r="J85" s="6"/>
      <c r="K85" s="6">
        <v>70</v>
      </c>
      <c r="L85" s="6"/>
      <c r="M85" s="2652">
        <v>0.80200000000000005</v>
      </c>
      <c r="N85" s="2652"/>
    </row>
    <row r="86" spans="2:14">
      <c r="B86" s="5"/>
    </row>
    <row r="87" spans="2:14" ht="13">
      <c r="B87" s="3" t="s">
        <v>134</v>
      </c>
      <c r="C87" s="6"/>
      <c r="D87" s="6"/>
      <c r="E87" s="6"/>
      <c r="F87" s="6"/>
      <c r="G87" s="6"/>
      <c r="H87" s="6"/>
      <c r="I87" s="6"/>
      <c r="J87" s="6"/>
      <c r="K87" s="6"/>
      <c r="L87" s="6"/>
      <c r="M87" s="2654"/>
      <c r="N87" s="2654"/>
    </row>
    <row r="88" spans="2:14">
      <c r="B88" s="5" t="s">
        <v>135</v>
      </c>
      <c r="C88" s="6">
        <v>60</v>
      </c>
      <c r="D88" s="6">
        <v>90</v>
      </c>
      <c r="E88" s="6">
        <v>1370</v>
      </c>
      <c r="F88" s="6">
        <v>10</v>
      </c>
      <c r="G88" s="6">
        <v>90</v>
      </c>
      <c r="H88" s="6">
        <v>1910</v>
      </c>
      <c r="I88" s="6">
        <v>3520</v>
      </c>
      <c r="J88" s="6"/>
      <c r="K88" s="6">
        <v>1530</v>
      </c>
      <c r="L88" s="6"/>
      <c r="M88" s="2654">
        <v>0.433</v>
      </c>
      <c r="N88" s="2654"/>
    </row>
    <row r="89" spans="2:14">
      <c r="B89" s="5" t="s">
        <v>136</v>
      </c>
      <c r="C89" s="6" t="s">
        <v>40</v>
      </c>
      <c r="D89" s="6">
        <v>30</v>
      </c>
      <c r="E89" s="6">
        <v>790</v>
      </c>
      <c r="F89" s="6" t="s">
        <v>40</v>
      </c>
      <c r="G89" s="6">
        <v>140</v>
      </c>
      <c r="H89" s="6">
        <v>360</v>
      </c>
      <c r="I89" s="6">
        <v>1330</v>
      </c>
      <c r="J89" s="6"/>
      <c r="K89" s="6">
        <v>830</v>
      </c>
      <c r="L89" s="6"/>
      <c r="M89" s="2654">
        <v>0.624</v>
      </c>
      <c r="N89" s="2654"/>
    </row>
    <row r="90" spans="2:14">
      <c r="B90" s="5" t="s">
        <v>137</v>
      </c>
      <c r="C90" s="6">
        <v>110</v>
      </c>
      <c r="D90" s="6">
        <v>170</v>
      </c>
      <c r="E90" s="6">
        <v>4650</v>
      </c>
      <c r="F90" s="6">
        <v>10</v>
      </c>
      <c r="G90" s="6">
        <v>770</v>
      </c>
      <c r="H90" s="6">
        <v>1210</v>
      </c>
      <c r="I90" s="6">
        <v>6910</v>
      </c>
      <c r="J90" s="6"/>
      <c r="K90" s="6">
        <v>4930</v>
      </c>
      <c r="L90" s="6"/>
      <c r="M90" s="2654">
        <v>0.71399999999999997</v>
      </c>
      <c r="N90" s="2654"/>
    </row>
    <row r="91" spans="2:14">
      <c r="B91" s="5"/>
    </row>
    <row r="92" spans="2:14" ht="13">
      <c r="B92" s="3" t="s">
        <v>138</v>
      </c>
      <c r="C92" s="6"/>
      <c r="D92" s="6"/>
      <c r="E92" s="6"/>
      <c r="F92" s="6"/>
      <c r="G92" s="6"/>
      <c r="H92" s="6"/>
      <c r="I92" s="6"/>
      <c r="J92" s="6"/>
      <c r="K92" s="6"/>
      <c r="L92" s="6"/>
      <c r="M92" s="2655"/>
      <c r="N92" s="2655"/>
    </row>
    <row r="93" spans="2:14">
      <c r="B93" s="5" t="s">
        <v>138</v>
      </c>
      <c r="C93" s="6">
        <v>40</v>
      </c>
      <c r="D93" s="6">
        <v>90</v>
      </c>
      <c r="E93" s="6">
        <v>3550</v>
      </c>
      <c r="F93" s="6">
        <v>10</v>
      </c>
      <c r="G93" s="6">
        <v>700</v>
      </c>
      <c r="H93" s="6">
        <v>1960</v>
      </c>
      <c r="I93" s="6">
        <v>6350</v>
      </c>
      <c r="J93" s="6"/>
      <c r="K93" s="6">
        <v>3690</v>
      </c>
      <c r="L93" s="6"/>
      <c r="M93" s="2655">
        <v>0.57999999999999996</v>
      </c>
      <c r="N93" s="2655"/>
    </row>
    <row r="94" spans="2:14">
      <c r="B94" s="5"/>
    </row>
    <row r="95" spans="2:14" ht="13">
      <c r="B95" s="3" t="s">
        <v>139</v>
      </c>
      <c r="C95" s="6"/>
      <c r="D95" s="6"/>
      <c r="E95" s="6"/>
      <c r="F95" s="6"/>
      <c r="G95" s="6"/>
      <c r="H95" s="6"/>
      <c r="I95" s="6"/>
      <c r="J95" s="6"/>
      <c r="K95" s="6"/>
      <c r="L95" s="6"/>
      <c r="M95" s="2656"/>
      <c r="N95" s="2656"/>
    </row>
    <row r="96" spans="2:14">
      <c r="B96" s="5" t="s">
        <v>140</v>
      </c>
      <c r="C96" s="6">
        <v>600</v>
      </c>
      <c r="D96" s="6">
        <v>1240</v>
      </c>
      <c r="E96" s="6">
        <v>34620</v>
      </c>
      <c r="F96" s="6">
        <v>270</v>
      </c>
      <c r="G96" s="6">
        <v>4570</v>
      </c>
      <c r="H96" s="6">
        <v>21640</v>
      </c>
      <c r="I96" s="6">
        <v>62940</v>
      </c>
      <c r="J96" s="6"/>
      <c r="K96" s="6">
        <v>36730</v>
      </c>
      <c r="L96" s="6"/>
      <c r="M96" s="2656">
        <v>0.58299999999999996</v>
      </c>
      <c r="N96" s="2656"/>
    </row>
    <row r="97" spans="2:14">
      <c r="B97" s="5" t="s">
        <v>141</v>
      </c>
      <c r="C97" s="6">
        <v>40</v>
      </c>
      <c r="D97" s="6">
        <v>50</v>
      </c>
      <c r="E97" s="6">
        <v>2080</v>
      </c>
      <c r="F97" s="6">
        <v>30</v>
      </c>
      <c r="G97" s="6">
        <v>350</v>
      </c>
      <c r="H97" s="6">
        <v>1000</v>
      </c>
      <c r="I97" s="6">
        <v>3540</v>
      </c>
      <c r="J97" s="6"/>
      <c r="K97" s="6">
        <v>2190</v>
      </c>
      <c r="L97" s="6"/>
      <c r="M97" s="2656">
        <v>0.61899999999999999</v>
      </c>
      <c r="N97" s="2656"/>
    </row>
    <row r="98" spans="2:14">
      <c r="B98" s="5"/>
    </row>
    <row r="99" spans="2:14" ht="13">
      <c r="B99" s="3" t="s">
        <v>142</v>
      </c>
      <c r="C99" s="6"/>
      <c r="D99" s="6"/>
      <c r="E99" s="6"/>
      <c r="F99" s="6"/>
      <c r="G99" s="6"/>
      <c r="H99" s="6"/>
      <c r="I99" s="6"/>
      <c r="J99" s="6"/>
      <c r="K99" s="6"/>
      <c r="L99" s="6"/>
      <c r="M99" s="2657"/>
      <c r="N99" s="2657"/>
    </row>
    <row r="100" spans="2:14">
      <c r="B100" s="5" t="s">
        <v>143</v>
      </c>
      <c r="C100" s="6">
        <v>70</v>
      </c>
      <c r="D100" s="6">
        <v>80</v>
      </c>
      <c r="E100" s="6">
        <v>1520</v>
      </c>
      <c r="F100" s="6">
        <v>10</v>
      </c>
      <c r="G100" s="6">
        <v>270</v>
      </c>
      <c r="H100" s="6">
        <v>80</v>
      </c>
      <c r="I100" s="6">
        <v>2020</v>
      </c>
      <c r="J100" s="6"/>
      <c r="K100" s="6">
        <v>1670</v>
      </c>
      <c r="L100" s="6"/>
      <c r="M100" s="2657">
        <v>0.82699999999999996</v>
      </c>
      <c r="N100" s="2657"/>
    </row>
    <row r="101" spans="2:14">
      <c r="B101" s="5" t="s">
        <v>144</v>
      </c>
      <c r="C101" s="6">
        <v>0</v>
      </c>
      <c r="D101" s="6">
        <v>0</v>
      </c>
      <c r="E101" s="6">
        <v>0</v>
      </c>
      <c r="F101" s="6">
        <v>0</v>
      </c>
      <c r="G101" s="6">
        <v>0</v>
      </c>
      <c r="H101" s="6">
        <v>110</v>
      </c>
      <c r="I101" s="6">
        <v>110</v>
      </c>
      <c r="J101" s="6"/>
      <c r="K101" s="6">
        <v>0</v>
      </c>
      <c r="L101" s="6"/>
      <c r="M101" s="2657">
        <v>0</v>
      </c>
      <c r="N101" s="2657"/>
    </row>
    <row r="102" spans="2:14">
      <c r="B102" s="5" t="s">
        <v>145</v>
      </c>
      <c r="C102" s="6">
        <v>10</v>
      </c>
      <c r="D102" s="6">
        <v>10</v>
      </c>
      <c r="E102" s="6">
        <v>390</v>
      </c>
      <c r="F102" s="6">
        <v>0</v>
      </c>
      <c r="G102" s="6">
        <v>50</v>
      </c>
      <c r="H102" s="6" t="s">
        <v>40</v>
      </c>
      <c r="I102" s="6">
        <v>460</v>
      </c>
      <c r="J102" s="6"/>
      <c r="K102" s="6">
        <v>410</v>
      </c>
      <c r="L102" s="6"/>
      <c r="M102" s="2657">
        <v>0.89300000000000002</v>
      </c>
      <c r="N102" s="2657"/>
    </row>
    <row r="103" spans="2:14">
      <c r="B103" s="5" t="s">
        <v>146</v>
      </c>
      <c r="C103" s="6" t="s">
        <v>40</v>
      </c>
      <c r="D103" s="6" t="s">
        <v>40</v>
      </c>
      <c r="E103" s="6">
        <v>40</v>
      </c>
      <c r="F103" s="6">
        <v>0</v>
      </c>
      <c r="G103" s="6" t="s">
        <v>40</v>
      </c>
      <c r="H103" s="6">
        <v>0</v>
      </c>
      <c r="I103" s="6">
        <v>40</v>
      </c>
      <c r="J103" s="6"/>
      <c r="K103" s="6">
        <v>40</v>
      </c>
      <c r="L103" s="6"/>
      <c r="M103" s="2657">
        <v>0.93</v>
      </c>
      <c r="N103" s="2657"/>
    </row>
    <row r="104" spans="2:14">
      <c r="B104" s="5" t="s">
        <v>147</v>
      </c>
      <c r="C104" s="6">
        <v>0</v>
      </c>
      <c r="D104" s="6">
        <v>0</v>
      </c>
      <c r="E104" s="6">
        <v>0</v>
      </c>
      <c r="F104" s="6">
        <v>0</v>
      </c>
      <c r="G104" s="6">
        <v>0</v>
      </c>
      <c r="H104" s="6">
        <v>40</v>
      </c>
      <c r="I104" s="6">
        <v>40</v>
      </c>
      <c r="J104" s="6"/>
      <c r="K104" s="6">
        <v>0</v>
      </c>
      <c r="L104" s="6"/>
      <c r="M104" s="2657">
        <v>0</v>
      </c>
      <c r="N104" s="2657"/>
    </row>
    <row r="105" spans="2:14">
      <c r="B105" s="5"/>
    </row>
    <row r="106" spans="2:14" ht="13">
      <c r="B106" s="3" t="s">
        <v>148</v>
      </c>
      <c r="C106" s="6"/>
      <c r="D106" s="6"/>
      <c r="E106" s="6"/>
      <c r="F106" s="6"/>
      <c r="G106" s="6"/>
      <c r="H106" s="6"/>
      <c r="I106" s="6"/>
      <c r="J106" s="6"/>
      <c r="K106" s="6"/>
      <c r="L106" s="6"/>
      <c r="M106" s="2658"/>
      <c r="N106" s="2658"/>
    </row>
    <row r="107" spans="2:14">
      <c r="B107" s="5" t="s">
        <v>149</v>
      </c>
      <c r="C107" s="6">
        <v>320</v>
      </c>
      <c r="D107" s="6">
        <v>830</v>
      </c>
      <c r="E107" s="6">
        <v>28190</v>
      </c>
      <c r="F107" s="6">
        <v>30</v>
      </c>
      <c r="G107" s="6">
        <v>4230</v>
      </c>
      <c r="H107" s="6">
        <v>1780</v>
      </c>
      <c r="I107" s="6">
        <v>35370</v>
      </c>
      <c r="J107" s="6"/>
      <c r="K107" s="6">
        <v>29360</v>
      </c>
      <c r="L107" s="6"/>
      <c r="M107" s="2658">
        <v>0.83</v>
      </c>
      <c r="N107" s="2658"/>
    </row>
    <row r="108" spans="2:14">
      <c r="B108" s="5"/>
    </row>
    <row r="109" spans="2:14" ht="13">
      <c r="B109" s="3" t="s">
        <v>150</v>
      </c>
      <c r="C109" s="6"/>
      <c r="D109" s="6"/>
      <c r="E109" s="6"/>
      <c r="F109" s="6"/>
      <c r="G109" s="6"/>
      <c r="H109" s="6"/>
      <c r="I109" s="6"/>
      <c r="J109" s="6"/>
      <c r="K109" s="6"/>
      <c r="L109" s="6"/>
      <c r="M109" s="2659"/>
      <c r="N109" s="2659"/>
    </row>
    <row r="110" spans="2:14">
      <c r="B110" s="5" t="s">
        <v>151</v>
      </c>
      <c r="C110" s="6">
        <v>100</v>
      </c>
      <c r="D110" s="6">
        <v>180</v>
      </c>
      <c r="E110" s="6">
        <v>3670</v>
      </c>
      <c r="F110" s="6">
        <v>20</v>
      </c>
      <c r="G110" s="6">
        <v>460</v>
      </c>
      <c r="H110" s="6">
        <v>920</v>
      </c>
      <c r="I110" s="6">
        <v>5340</v>
      </c>
      <c r="J110" s="6"/>
      <c r="K110" s="6">
        <v>3970</v>
      </c>
      <c r="L110" s="6"/>
      <c r="M110" s="2659">
        <v>0.74199999999999999</v>
      </c>
      <c r="N110" s="2659"/>
    </row>
    <row r="111" spans="2:14">
      <c r="B111" s="5" t="s">
        <v>152</v>
      </c>
      <c r="C111" s="6" t="s">
        <v>40</v>
      </c>
      <c r="D111" s="6">
        <v>10</v>
      </c>
      <c r="E111" s="6">
        <v>190</v>
      </c>
      <c r="F111" s="6" t="s">
        <v>40</v>
      </c>
      <c r="G111" s="6">
        <v>30</v>
      </c>
      <c r="H111" s="6">
        <v>70</v>
      </c>
      <c r="I111" s="6">
        <v>300</v>
      </c>
      <c r="J111" s="6"/>
      <c r="K111" s="6">
        <v>210</v>
      </c>
      <c r="L111" s="6"/>
      <c r="M111" s="2659">
        <v>0.68400000000000005</v>
      </c>
      <c r="N111" s="2659"/>
    </row>
    <row r="112" spans="2:14">
      <c r="B112" s="5" t="s">
        <v>790</v>
      </c>
      <c r="C112" s="6">
        <v>160</v>
      </c>
      <c r="D112" s="6">
        <v>290</v>
      </c>
      <c r="E112" s="6">
        <v>11810</v>
      </c>
      <c r="F112" s="6">
        <v>100</v>
      </c>
      <c r="G112" s="6">
        <v>1980</v>
      </c>
      <c r="H112" s="6">
        <v>2270</v>
      </c>
      <c r="I112" s="6">
        <v>16600</v>
      </c>
      <c r="J112" s="6"/>
      <c r="K112" s="6">
        <v>12350</v>
      </c>
      <c r="L112" s="6"/>
      <c r="M112" s="2659">
        <v>0.74399999999999999</v>
      </c>
      <c r="N112" s="2659"/>
    </row>
    <row r="113" spans="2:14">
      <c r="B113" s="5" t="s">
        <v>153</v>
      </c>
      <c r="C113" s="6">
        <v>10</v>
      </c>
      <c r="D113" s="6">
        <v>30</v>
      </c>
      <c r="E113" s="6">
        <v>940</v>
      </c>
      <c r="F113" s="6" t="s">
        <v>40</v>
      </c>
      <c r="G113" s="6">
        <v>120</v>
      </c>
      <c r="H113" s="6">
        <v>90</v>
      </c>
      <c r="I113" s="6">
        <v>1190</v>
      </c>
      <c r="J113" s="6"/>
      <c r="K113" s="6">
        <v>980</v>
      </c>
      <c r="L113" s="6"/>
      <c r="M113" s="2659">
        <v>0.82499999999999996</v>
      </c>
      <c r="N113" s="2659"/>
    </row>
    <row r="114" spans="2:14">
      <c r="B114" s="5" t="s">
        <v>789</v>
      </c>
      <c r="C114" s="6">
        <v>760</v>
      </c>
      <c r="D114" s="6">
        <v>1580</v>
      </c>
      <c r="E114" s="6">
        <v>37480</v>
      </c>
      <c r="F114" s="6">
        <v>260</v>
      </c>
      <c r="G114" s="6">
        <v>4060</v>
      </c>
      <c r="H114" s="6">
        <v>9890</v>
      </c>
      <c r="I114" s="6">
        <v>54030</v>
      </c>
      <c r="J114" s="6"/>
      <c r="K114" s="6">
        <v>40080</v>
      </c>
      <c r="L114" s="6"/>
      <c r="M114" s="2659">
        <v>0.74199999999999999</v>
      </c>
      <c r="N114" s="2659"/>
    </row>
    <row r="115" spans="2:14">
      <c r="B115" s="5" t="s">
        <v>154</v>
      </c>
      <c r="C115" s="6">
        <v>20</v>
      </c>
      <c r="D115" s="6">
        <v>30</v>
      </c>
      <c r="E115" s="6">
        <v>1060</v>
      </c>
      <c r="F115" s="6" t="s">
        <v>40</v>
      </c>
      <c r="G115" s="6">
        <v>130</v>
      </c>
      <c r="H115" s="6">
        <v>170</v>
      </c>
      <c r="I115" s="6">
        <v>1420</v>
      </c>
      <c r="J115" s="6"/>
      <c r="K115" s="6">
        <v>1120</v>
      </c>
      <c r="L115" s="6"/>
      <c r="M115" s="2659">
        <v>0.78900000000000003</v>
      </c>
      <c r="N115" s="2659"/>
    </row>
    <row r="116" spans="2:14">
      <c r="B116" s="5"/>
    </row>
    <row r="117" spans="2:14" ht="13">
      <c r="B117" s="3" t="s">
        <v>155</v>
      </c>
      <c r="C117" s="6"/>
      <c r="D117" s="6"/>
      <c r="E117" s="6"/>
      <c r="F117" s="6"/>
      <c r="G117" s="6"/>
      <c r="H117" s="6"/>
      <c r="I117" s="6"/>
      <c r="J117" s="6"/>
      <c r="K117" s="6"/>
      <c r="L117" s="6"/>
      <c r="M117" s="2660"/>
      <c r="N117" s="2660"/>
    </row>
    <row r="118" spans="2:14">
      <c r="B118" s="5" t="s">
        <v>155</v>
      </c>
      <c r="C118" s="6">
        <v>10</v>
      </c>
      <c r="D118" s="6">
        <v>20</v>
      </c>
      <c r="E118" s="6">
        <v>220</v>
      </c>
      <c r="F118" s="6">
        <v>10</v>
      </c>
      <c r="G118" s="6">
        <v>50</v>
      </c>
      <c r="H118" s="6">
        <v>240</v>
      </c>
      <c r="I118" s="6">
        <v>540</v>
      </c>
      <c r="J118" s="6"/>
      <c r="K118" s="6">
        <v>250</v>
      </c>
      <c r="L118" s="6"/>
      <c r="M118" s="2660">
        <v>0.46600000000000003</v>
      </c>
      <c r="N118" s="2660"/>
    </row>
    <row r="119" spans="2:14">
      <c r="B119" s="5"/>
    </row>
    <row r="120" spans="2:14" ht="13">
      <c r="B120" s="3" t="s">
        <v>156</v>
      </c>
      <c r="C120" s="6"/>
      <c r="D120" s="6"/>
      <c r="E120" s="6"/>
      <c r="F120" s="6"/>
      <c r="G120" s="6"/>
      <c r="H120" s="6"/>
      <c r="I120" s="6"/>
      <c r="J120" s="6"/>
      <c r="K120" s="6"/>
      <c r="L120" s="6"/>
      <c r="M120" s="2661"/>
      <c r="N120" s="2661"/>
    </row>
    <row r="121" spans="2:14">
      <c r="B121" s="5" t="s">
        <v>156</v>
      </c>
      <c r="C121" s="6">
        <v>70</v>
      </c>
      <c r="D121" s="6">
        <v>120</v>
      </c>
      <c r="E121" s="6">
        <v>4100</v>
      </c>
      <c r="F121" s="6">
        <v>0</v>
      </c>
      <c r="G121" s="6">
        <v>340</v>
      </c>
      <c r="H121" s="6">
        <v>850</v>
      </c>
      <c r="I121" s="6">
        <v>5480</v>
      </c>
      <c r="J121" s="6"/>
      <c r="K121" s="6">
        <v>4290</v>
      </c>
      <c r="L121" s="6"/>
      <c r="M121" s="2661">
        <v>0.78300000000000003</v>
      </c>
      <c r="N121" s="2661"/>
    </row>
    <row r="122" spans="2:14">
      <c r="B122" s="5"/>
    </row>
    <row r="123" spans="2:14" ht="13">
      <c r="B123" s="3" t="s">
        <v>157</v>
      </c>
      <c r="C123" s="6"/>
      <c r="D123" s="6"/>
      <c r="E123" s="6"/>
      <c r="F123" s="6"/>
      <c r="G123" s="6"/>
      <c r="H123" s="6"/>
      <c r="I123" s="6"/>
      <c r="J123" s="6"/>
      <c r="K123" s="6"/>
      <c r="L123" s="6"/>
      <c r="M123" s="2662"/>
      <c r="N123" s="2662"/>
    </row>
    <row r="124" spans="2:14">
      <c r="B124" s="5" t="s">
        <v>157</v>
      </c>
      <c r="C124" s="6" t="s">
        <v>40</v>
      </c>
      <c r="D124" s="6">
        <v>10</v>
      </c>
      <c r="E124" s="6">
        <v>80</v>
      </c>
      <c r="F124" s="6">
        <v>0</v>
      </c>
      <c r="G124" s="6" t="s">
        <v>40</v>
      </c>
      <c r="H124" s="6">
        <v>70</v>
      </c>
      <c r="I124" s="6">
        <v>160</v>
      </c>
      <c r="J124" s="6"/>
      <c r="K124" s="6">
        <v>90</v>
      </c>
      <c r="L124" s="6"/>
      <c r="M124" s="2662">
        <v>0.54300000000000004</v>
      </c>
      <c r="N124" s="2662"/>
    </row>
    <row r="125" spans="2:14">
      <c r="B125" s="5"/>
    </row>
    <row r="126" spans="2:14" ht="13">
      <c r="B126" s="3" t="s">
        <v>158</v>
      </c>
      <c r="C126" s="6"/>
      <c r="D126" s="6"/>
      <c r="E126" s="6"/>
      <c r="F126" s="6"/>
      <c r="G126" s="6"/>
      <c r="H126" s="6"/>
      <c r="I126" s="6"/>
      <c r="J126" s="6"/>
      <c r="K126" s="6"/>
      <c r="L126" s="6"/>
      <c r="M126" s="2663"/>
      <c r="N126" s="2663"/>
    </row>
    <row r="127" spans="2:14">
      <c r="B127" s="5" t="s">
        <v>158</v>
      </c>
      <c r="C127" s="6">
        <v>20</v>
      </c>
      <c r="D127" s="6">
        <v>100</v>
      </c>
      <c r="E127" s="6">
        <v>1430</v>
      </c>
      <c r="F127" s="6">
        <v>10</v>
      </c>
      <c r="G127" s="6">
        <v>110</v>
      </c>
      <c r="H127" s="6">
        <v>110</v>
      </c>
      <c r="I127" s="6">
        <v>1780</v>
      </c>
      <c r="J127" s="6"/>
      <c r="K127" s="6">
        <v>1560</v>
      </c>
      <c r="L127" s="6"/>
      <c r="M127" s="2663">
        <v>0.878</v>
      </c>
      <c r="N127" s="2663"/>
    </row>
    <row r="128" spans="2:14">
      <c r="B128" s="5"/>
    </row>
    <row r="129" spans="2:14" ht="13">
      <c r="B129" s="3" t="s">
        <v>159</v>
      </c>
      <c r="C129" s="6"/>
      <c r="D129" s="6"/>
      <c r="E129" s="6"/>
      <c r="F129" s="6"/>
      <c r="G129" s="6"/>
      <c r="H129" s="6"/>
      <c r="I129" s="6"/>
      <c r="J129" s="6"/>
      <c r="K129" s="6"/>
      <c r="L129" s="6"/>
      <c r="M129" s="2664"/>
      <c r="N129" s="2664"/>
    </row>
    <row r="130" spans="2:14">
      <c r="B130" s="5" t="s">
        <v>159</v>
      </c>
      <c r="C130" s="6">
        <v>20</v>
      </c>
      <c r="D130" s="6">
        <v>40</v>
      </c>
      <c r="E130" s="6">
        <v>470</v>
      </c>
      <c r="F130" s="6" t="s">
        <v>40</v>
      </c>
      <c r="G130" s="6">
        <v>60</v>
      </c>
      <c r="H130" s="6">
        <v>600</v>
      </c>
      <c r="I130" s="6">
        <v>1180</v>
      </c>
      <c r="J130" s="6"/>
      <c r="K130" s="6">
        <v>520</v>
      </c>
      <c r="L130" s="6"/>
      <c r="M130" s="2664">
        <v>0.44400000000000001</v>
      </c>
      <c r="N130" s="2664"/>
    </row>
    <row r="131" spans="2:14">
      <c r="B131" s="5"/>
    </row>
    <row r="132" spans="2:14" ht="13">
      <c r="B132" s="3" t="s">
        <v>161</v>
      </c>
      <c r="C132" s="6"/>
      <c r="D132" s="6"/>
      <c r="E132" s="6"/>
      <c r="F132" s="6"/>
      <c r="G132" s="6"/>
      <c r="H132" s="6"/>
      <c r="I132" s="6"/>
      <c r="J132" s="6"/>
      <c r="K132" s="6"/>
      <c r="L132" s="6"/>
      <c r="M132" s="2666"/>
      <c r="N132" s="2666"/>
    </row>
    <row r="133" spans="2:14">
      <c r="B133" s="5" t="s">
        <v>161</v>
      </c>
      <c r="C133" s="6" t="s">
        <v>40</v>
      </c>
      <c r="D133" s="6">
        <v>10</v>
      </c>
      <c r="E133" s="6">
        <v>170</v>
      </c>
      <c r="F133" s="6" t="s">
        <v>40</v>
      </c>
      <c r="G133" s="6">
        <v>20</v>
      </c>
      <c r="H133" s="6">
        <v>130</v>
      </c>
      <c r="I133" s="6">
        <v>330</v>
      </c>
      <c r="J133" s="6"/>
      <c r="K133" s="6">
        <v>180</v>
      </c>
      <c r="L133" s="6"/>
      <c r="M133" s="2666">
        <v>0.54600000000000004</v>
      </c>
      <c r="N133" s="2666"/>
    </row>
    <row r="134" spans="2:14">
      <c r="B134" s="5"/>
    </row>
    <row r="135" spans="2:14" ht="13">
      <c r="B135" s="3" t="s">
        <v>160</v>
      </c>
      <c r="C135" s="6"/>
      <c r="D135" s="6"/>
      <c r="E135" s="6"/>
      <c r="F135" s="6"/>
      <c r="G135" s="6"/>
      <c r="H135" s="6"/>
      <c r="I135" s="6"/>
      <c r="J135" s="6"/>
      <c r="K135" s="6"/>
      <c r="L135" s="6"/>
      <c r="M135" s="2665"/>
      <c r="N135" s="2665"/>
    </row>
    <row r="136" spans="2:14">
      <c r="B136" s="5" t="s">
        <v>160</v>
      </c>
      <c r="C136" s="6" t="s">
        <v>40</v>
      </c>
      <c r="D136" s="6">
        <v>10</v>
      </c>
      <c r="E136" s="6">
        <v>170</v>
      </c>
      <c r="F136" s="6">
        <v>0</v>
      </c>
      <c r="G136" s="6">
        <v>20</v>
      </c>
      <c r="H136" s="6">
        <v>70</v>
      </c>
      <c r="I136" s="6">
        <v>260</v>
      </c>
      <c r="J136" s="6"/>
      <c r="K136" s="6">
        <v>170</v>
      </c>
      <c r="L136" s="6"/>
      <c r="M136" s="2665">
        <v>0.67200000000000004</v>
      </c>
      <c r="N136" s="2665"/>
    </row>
    <row r="137" spans="2:14">
      <c r="B137" s="5"/>
    </row>
    <row r="138" spans="2:14" ht="13">
      <c r="B138" s="3" t="s">
        <v>162</v>
      </c>
      <c r="C138" s="6"/>
      <c r="D138" s="6"/>
      <c r="E138" s="6"/>
      <c r="F138" s="6"/>
      <c r="G138" s="6"/>
      <c r="H138" s="6"/>
      <c r="I138" s="6"/>
      <c r="J138" s="6"/>
      <c r="K138" s="6"/>
      <c r="L138" s="6"/>
      <c r="M138" s="2667"/>
      <c r="N138" s="2667"/>
    </row>
    <row r="139" spans="2:14">
      <c r="B139" s="5" t="s">
        <v>163</v>
      </c>
      <c r="C139" s="6" t="s">
        <v>40</v>
      </c>
      <c r="D139" s="6" t="s">
        <v>40</v>
      </c>
      <c r="E139" s="6">
        <v>40</v>
      </c>
      <c r="F139" s="6">
        <v>0</v>
      </c>
      <c r="G139" s="6">
        <v>10</v>
      </c>
      <c r="H139" s="6">
        <v>60</v>
      </c>
      <c r="I139" s="6">
        <v>120</v>
      </c>
      <c r="J139" s="6"/>
      <c r="K139" s="6">
        <v>50</v>
      </c>
      <c r="L139" s="6"/>
      <c r="M139" s="2667">
        <v>0.42199999999999999</v>
      </c>
      <c r="N139" s="2667"/>
    </row>
    <row r="140" spans="2:14">
      <c r="B140" s="5"/>
    </row>
    <row r="141" spans="2:14" ht="13">
      <c r="B141" s="3" t="s">
        <v>164</v>
      </c>
      <c r="C141" s="6"/>
      <c r="D141" s="6"/>
      <c r="E141" s="6"/>
      <c r="F141" s="6"/>
      <c r="G141" s="6"/>
      <c r="H141" s="6"/>
      <c r="I141" s="6"/>
      <c r="J141" s="6"/>
      <c r="K141" s="6"/>
      <c r="L141" s="6"/>
      <c r="M141" s="2668"/>
      <c r="N141" s="2668"/>
    </row>
    <row r="142" spans="2:14">
      <c r="B142" s="5" t="s">
        <v>165</v>
      </c>
      <c r="C142" s="6">
        <v>130</v>
      </c>
      <c r="D142" s="6">
        <v>240</v>
      </c>
      <c r="E142" s="6">
        <v>5100</v>
      </c>
      <c r="F142" s="6">
        <v>20</v>
      </c>
      <c r="G142" s="6">
        <v>340</v>
      </c>
      <c r="H142" s="6">
        <v>1980</v>
      </c>
      <c r="I142" s="6">
        <v>7820</v>
      </c>
      <c r="J142" s="6"/>
      <c r="K142" s="6">
        <v>5500</v>
      </c>
      <c r="L142" s="6"/>
      <c r="M142" s="2668">
        <v>0.70399999999999996</v>
      </c>
      <c r="N142" s="2668"/>
    </row>
    <row r="143" spans="2:14">
      <c r="B143" s="5" t="s">
        <v>166</v>
      </c>
      <c r="C143" s="6">
        <v>0</v>
      </c>
      <c r="D143" s="6" t="s">
        <v>40</v>
      </c>
      <c r="E143" s="6">
        <v>80</v>
      </c>
      <c r="F143" s="6">
        <v>0</v>
      </c>
      <c r="G143" s="6" t="s">
        <v>40</v>
      </c>
      <c r="H143" s="6">
        <v>30</v>
      </c>
      <c r="I143" s="6">
        <v>120</v>
      </c>
      <c r="J143" s="6"/>
      <c r="K143" s="6">
        <v>80</v>
      </c>
      <c r="L143" s="6"/>
      <c r="M143" s="2668">
        <v>0.71599999999999997</v>
      </c>
      <c r="N143" s="2668"/>
    </row>
    <row r="144" spans="2:14">
      <c r="B144" s="5" t="s">
        <v>167</v>
      </c>
      <c r="C144" s="6">
        <v>20</v>
      </c>
      <c r="D144" s="6">
        <v>50</v>
      </c>
      <c r="E144" s="6">
        <v>1740</v>
      </c>
      <c r="F144" s="6" t="s">
        <v>40</v>
      </c>
      <c r="G144" s="6">
        <v>100</v>
      </c>
      <c r="H144" s="6">
        <v>110</v>
      </c>
      <c r="I144" s="6">
        <v>2020</v>
      </c>
      <c r="J144" s="6"/>
      <c r="K144" s="6">
        <v>1810</v>
      </c>
      <c r="L144" s="6"/>
      <c r="M144" s="2668">
        <v>0.89600000000000002</v>
      </c>
      <c r="N144" s="2668"/>
    </row>
    <row r="145" spans="2:14">
      <c r="B145" s="5" t="s">
        <v>168</v>
      </c>
      <c r="C145" s="6" t="s">
        <v>40</v>
      </c>
      <c r="D145" s="6">
        <v>10</v>
      </c>
      <c r="E145" s="6">
        <v>180</v>
      </c>
      <c r="F145" s="6" t="s">
        <v>40</v>
      </c>
      <c r="G145" s="6">
        <v>10</v>
      </c>
      <c r="H145" s="6">
        <v>100</v>
      </c>
      <c r="I145" s="6">
        <v>310</v>
      </c>
      <c r="J145" s="6"/>
      <c r="K145" s="6">
        <v>200</v>
      </c>
      <c r="L145" s="6"/>
      <c r="M145" s="2668">
        <v>0.65100000000000002</v>
      </c>
      <c r="N145" s="2668"/>
    </row>
    <row r="146" spans="2:14">
      <c r="B146" s="5" t="s">
        <v>169</v>
      </c>
      <c r="C146" s="6" t="s">
        <v>40</v>
      </c>
      <c r="D146" s="6" t="s">
        <v>40</v>
      </c>
      <c r="E146" s="6">
        <v>180</v>
      </c>
      <c r="F146" s="6">
        <v>0</v>
      </c>
      <c r="G146" s="6">
        <v>10</v>
      </c>
      <c r="H146" s="6">
        <v>120</v>
      </c>
      <c r="I146" s="6">
        <v>320</v>
      </c>
      <c r="J146" s="6"/>
      <c r="K146" s="6">
        <v>180</v>
      </c>
      <c r="L146" s="6"/>
      <c r="M146" s="2668">
        <v>0.57899999999999996</v>
      </c>
      <c r="N146" s="2668"/>
    </row>
    <row r="147" spans="2:14">
      <c r="B147" s="5" t="s">
        <v>170</v>
      </c>
      <c r="C147" s="6" t="s">
        <v>40</v>
      </c>
      <c r="D147" s="6">
        <v>10</v>
      </c>
      <c r="E147" s="6">
        <v>140</v>
      </c>
      <c r="F147" s="6">
        <v>0</v>
      </c>
      <c r="G147" s="6">
        <v>10</v>
      </c>
      <c r="H147" s="6">
        <v>90</v>
      </c>
      <c r="I147" s="6">
        <v>250</v>
      </c>
      <c r="J147" s="6"/>
      <c r="K147" s="6">
        <v>150</v>
      </c>
      <c r="L147" s="6"/>
      <c r="M147" s="2668">
        <v>0.58399999999999996</v>
      </c>
      <c r="N147" s="2668"/>
    </row>
    <row r="148" spans="2:14">
      <c r="B148" s="5" t="s">
        <v>171</v>
      </c>
      <c r="C148" s="6" t="s">
        <v>40</v>
      </c>
      <c r="D148" s="6" t="s">
        <v>40</v>
      </c>
      <c r="E148" s="6">
        <v>220</v>
      </c>
      <c r="F148" s="6">
        <v>0</v>
      </c>
      <c r="G148" s="6">
        <v>20</v>
      </c>
      <c r="H148" s="6">
        <v>750</v>
      </c>
      <c r="I148" s="6">
        <v>990</v>
      </c>
      <c r="J148" s="6"/>
      <c r="K148" s="6">
        <v>230</v>
      </c>
      <c r="L148" s="6"/>
      <c r="M148" s="2668">
        <v>0.22800000000000001</v>
      </c>
      <c r="N148" s="2668"/>
    </row>
    <row r="149" spans="2:14">
      <c r="B149" s="5" t="s">
        <v>172</v>
      </c>
      <c r="C149" s="6">
        <v>10</v>
      </c>
      <c r="D149" s="6">
        <v>10</v>
      </c>
      <c r="E149" s="6">
        <v>200</v>
      </c>
      <c r="F149" s="6" t="s">
        <v>40</v>
      </c>
      <c r="G149" s="6">
        <v>20</v>
      </c>
      <c r="H149" s="6">
        <v>200</v>
      </c>
      <c r="I149" s="6">
        <v>440</v>
      </c>
      <c r="J149" s="6"/>
      <c r="K149" s="6">
        <v>220</v>
      </c>
      <c r="L149" s="6"/>
      <c r="M149" s="2668">
        <v>0.50600000000000001</v>
      </c>
      <c r="N149" s="2668"/>
    </row>
    <row r="150" spans="2:14">
      <c r="B150" s="5" t="s">
        <v>173</v>
      </c>
      <c r="C150" s="6">
        <v>0</v>
      </c>
      <c r="D150" s="6">
        <v>0</v>
      </c>
      <c r="E150" s="6">
        <v>40</v>
      </c>
      <c r="F150" s="6">
        <v>0</v>
      </c>
      <c r="G150" s="6">
        <v>0</v>
      </c>
      <c r="H150" s="6">
        <v>10</v>
      </c>
      <c r="I150" s="6">
        <v>50</v>
      </c>
      <c r="J150" s="6"/>
      <c r="K150" s="6">
        <v>40</v>
      </c>
      <c r="L150" s="6"/>
      <c r="M150" s="2668">
        <v>0.81299999999999994</v>
      </c>
      <c r="N150" s="2668"/>
    </row>
    <row r="151" spans="2:14">
      <c r="B151" s="5" t="s">
        <v>174</v>
      </c>
      <c r="C151" s="6">
        <v>10</v>
      </c>
      <c r="D151" s="6">
        <v>20</v>
      </c>
      <c r="E151" s="6">
        <v>630</v>
      </c>
      <c r="F151" s="6">
        <v>10</v>
      </c>
      <c r="G151" s="6">
        <v>60</v>
      </c>
      <c r="H151" s="6">
        <v>440</v>
      </c>
      <c r="I151" s="6">
        <v>1160</v>
      </c>
      <c r="J151" s="6"/>
      <c r="K151" s="6">
        <v>670</v>
      </c>
      <c r="L151" s="6"/>
      <c r="M151" s="2668">
        <v>0.57499999999999996</v>
      </c>
      <c r="N151" s="2668"/>
    </row>
    <row r="152" spans="2:14">
      <c r="B152" s="5" t="s">
        <v>175</v>
      </c>
      <c r="C152" s="6" t="s">
        <v>40</v>
      </c>
      <c r="D152" s="6">
        <v>10</v>
      </c>
      <c r="E152" s="6">
        <v>30</v>
      </c>
      <c r="F152" s="6">
        <v>0</v>
      </c>
      <c r="G152" s="6" t="s">
        <v>40</v>
      </c>
      <c r="H152" s="6">
        <v>20</v>
      </c>
      <c r="I152" s="6">
        <v>60</v>
      </c>
      <c r="J152" s="6"/>
      <c r="K152" s="6">
        <v>40</v>
      </c>
      <c r="L152" s="6"/>
      <c r="M152" s="2668">
        <v>0.71899999999999997</v>
      </c>
      <c r="N152" s="2668"/>
    </row>
    <row r="153" spans="2:14">
      <c r="B153" s="5" t="s">
        <v>176</v>
      </c>
      <c r="C153" s="6" t="s">
        <v>40</v>
      </c>
      <c r="D153" s="6">
        <v>10</v>
      </c>
      <c r="E153" s="6">
        <v>110</v>
      </c>
      <c r="F153" s="6">
        <v>0</v>
      </c>
      <c r="G153" s="6">
        <v>1690</v>
      </c>
      <c r="H153" s="6">
        <v>0</v>
      </c>
      <c r="I153" s="6">
        <v>1800</v>
      </c>
      <c r="J153" s="6"/>
      <c r="K153" s="6">
        <v>110</v>
      </c>
      <c r="L153" s="6"/>
      <c r="M153" s="2668">
        <v>6.3E-2</v>
      </c>
      <c r="N153" s="2668"/>
    </row>
    <row r="154" spans="2:14">
      <c r="B154" s="5" t="s">
        <v>177</v>
      </c>
      <c r="C154" s="6" t="s">
        <v>40</v>
      </c>
      <c r="D154" s="6" t="s">
        <v>40</v>
      </c>
      <c r="E154" s="6">
        <v>20</v>
      </c>
      <c r="F154" s="6">
        <v>0</v>
      </c>
      <c r="G154" s="6" t="s">
        <v>40</v>
      </c>
      <c r="H154" s="6" t="s">
        <v>40</v>
      </c>
      <c r="I154" s="6">
        <v>20</v>
      </c>
      <c r="J154" s="6"/>
      <c r="K154" s="6">
        <v>20</v>
      </c>
      <c r="L154" s="6"/>
      <c r="M154" s="2668">
        <v>0.81799999999999995</v>
      </c>
      <c r="N154" s="2668"/>
    </row>
    <row r="155" spans="2:14">
      <c r="B155" s="5" t="s">
        <v>178</v>
      </c>
      <c r="C155" s="6" t="s">
        <v>40</v>
      </c>
      <c r="D155" s="6">
        <v>0</v>
      </c>
      <c r="E155" s="6">
        <v>60</v>
      </c>
      <c r="F155" s="6">
        <v>0</v>
      </c>
      <c r="G155" s="6" t="s">
        <v>40</v>
      </c>
      <c r="H155" s="6">
        <v>130</v>
      </c>
      <c r="I155" s="6">
        <v>190</v>
      </c>
      <c r="J155" s="6"/>
      <c r="K155" s="6">
        <v>60</v>
      </c>
      <c r="L155" s="6"/>
      <c r="M155" s="2668">
        <v>0.318</v>
      </c>
      <c r="N155" s="2668"/>
    </row>
    <row r="156" spans="2:14">
      <c r="B156" s="5" t="s">
        <v>179</v>
      </c>
      <c r="C156" s="6">
        <v>0</v>
      </c>
      <c r="D156" s="6" t="s">
        <v>40</v>
      </c>
      <c r="E156" s="6">
        <v>30</v>
      </c>
      <c r="F156" s="6">
        <v>0</v>
      </c>
      <c r="G156" s="6" t="s">
        <v>40</v>
      </c>
      <c r="H156" s="6">
        <v>20</v>
      </c>
      <c r="I156" s="6">
        <v>50</v>
      </c>
      <c r="J156" s="6"/>
      <c r="K156" s="6">
        <v>30</v>
      </c>
      <c r="L156" s="6"/>
      <c r="M156" s="2668">
        <v>0.63300000000000001</v>
      </c>
      <c r="N156" s="2668"/>
    </row>
    <row r="157" spans="2:14">
      <c r="B157" s="5" t="s">
        <v>180</v>
      </c>
      <c r="C157" s="6">
        <v>10</v>
      </c>
      <c r="D157" s="6">
        <v>70</v>
      </c>
      <c r="E157" s="6">
        <v>1540</v>
      </c>
      <c r="F157" s="6">
        <v>10</v>
      </c>
      <c r="G157" s="6">
        <v>70</v>
      </c>
      <c r="H157" s="6">
        <v>2790</v>
      </c>
      <c r="I157" s="6">
        <v>4490</v>
      </c>
      <c r="J157" s="6"/>
      <c r="K157" s="6">
        <v>1620</v>
      </c>
      <c r="L157" s="6"/>
      <c r="M157" s="2668">
        <v>0.36199999999999999</v>
      </c>
      <c r="N157" s="2668"/>
    </row>
    <row r="158" spans="2:14">
      <c r="B158" s="5" t="s">
        <v>181</v>
      </c>
      <c r="C158" s="6" t="s">
        <v>40</v>
      </c>
      <c r="D158" s="6" t="s">
        <v>40</v>
      </c>
      <c r="E158" s="6">
        <v>150</v>
      </c>
      <c r="F158" s="6">
        <v>0</v>
      </c>
      <c r="G158" s="6" t="s">
        <v>40</v>
      </c>
      <c r="H158" s="6">
        <v>130</v>
      </c>
      <c r="I158" s="6">
        <v>290</v>
      </c>
      <c r="J158" s="6"/>
      <c r="K158" s="6">
        <v>150</v>
      </c>
      <c r="L158" s="6"/>
      <c r="M158" s="2668">
        <v>0.53700000000000003</v>
      </c>
      <c r="N158" s="2668"/>
    </row>
    <row r="159" spans="2:14">
      <c r="B159" s="5" t="s">
        <v>182</v>
      </c>
      <c r="C159" s="6">
        <v>30</v>
      </c>
      <c r="D159" s="6">
        <v>40</v>
      </c>
      <c r="E159" s="6">
        <v>810</v>
      </c>
      <c r="F159" s="6">
        <v>10</v>
      </c>
      <c r="G159" s="6">
        <v>30</v>
      </c>
      <c r="H159" s="6">
        <v>210</v>
      </c>
      <c r="I159" s="6">
        <v>1140</v>
      </c>
      <c r="J159" s="6"/>
      <c r="K159" s="6">
        <v>890</v>
      </c>
      <c r="L159" s="6"/>
      <c r="M159" s="2668">
        <v>0.78400000000000003</v>
      </c>
      <c r="N159" s="2668"/>
    </row>
    <row r="160" spans="2:14">
      <c r="B160" s="5" t="s">
        <v>183</v>
      </c>
      <c r="C160" s="6" t="s">
        <v>40</v>
      </c>
      <c r="D160" s="6" t="s">
        <v>40</v>
      </c>
      <c r="E160" s="6">
        <v>70</v>
      </c>
      <c r="F160" s="6">
        <v>0</v>
      </c>
      <c r="G160" s="6" t="s">
        <v>40</v>
      </c>
      <c r="H160" s="6">
        <v>160</v>
      </c>
      <c r="I160" s="6">
        <v>240</v>
      </c>
      <c r="J160" s="6"/>
      <c r="K160" s="6">
        <v>80</v>
      </c>
      <c r="L160" s="6"/>
      <c r="M160" s="2668">
        <v>0.32600000000000001</v>
      </c>
      <c r="N160" s="2668"/>
    </row>
    <row r="161" spans="2:14">
      <c r="B161" s="5" t="s">
        <v>184</v>
      </c>
      <c r="C161" s="6">
        <v>10</v>
      </c>
      <c r="D161" s="6">
        <v>20</v>
      </c>
      <c r="E161" s="6">
        <v>330</v>
      </c>
      <c r="F161" s="6">
        <v>0</v>
      </c>
      <c r="G161" s="6">
        <v>10</v>
      </c>
      <c r="H161" s="6">
        <v>130</v>
      </c>
      <c r="I161" s="6">
        <v>490</v>
      </c>
      <c r="J161" s="6"/>
      <c r="K161" s="6">
        <v>350</v>
      </c>
      <c r="L161" s="6"/>
      <c r="M161" s="2668">
        <v>0.71099999999999997</v>
      </c>
      <c r="N161" s="2668"/>
    </row>
    <row r="162" spans="2:14">
      <c r="B162" s="5"/>
    </row>
    <row r="163" spans="2:14" ht="13">
      <c r="B163" s="3" t="s">
        <v>185</v>
      </c>
      <c r="C163" s="6"/>
      <c r="D163" s="6"/>
      <c r="E163" s="6"/>
      <c r="F163" s="6"/>
      <c r="G163" s="6"/>
      <c r="H163" s="6"/>
      <c r="I163" s="6"/>
      <c r="J163" s="6"/>
      <c r="K163" s="6"/>
      <c r="L163" s="6"/>
      <c r="M163" s="2669"/>
      <c r="N163" s="2669"/>
    </row>
    <row r="164" spans="2:14">
      <c r="B164" s="5" t="s">
        <v>186</v>
      </c>
      <c r="C164" s="6">
        <v>70</v>
      </c>
      <c r="D164" s="6">
        <v>140</v>
      </c>
      <c r="E164" s="6">
        <v>2280</v>
      </c>
      <c r="F164" s="6">
        <v>20</v>
      </c>
      <c r="G164" s="6">
        <v>280</v>
      </c>
      <c r="H164" s="6">
        <v>720</v>
      </c>
      <c r="I164" s="6">
        <v>3510</v>
      </c>
      <c r="J164" s="6"/>
      <c r="K164" s="6">
        <v>2510</v>
      </c>
      <c r="L164" s="6"/>
      <c r="M164" s="2669">
        <v>0.71499999999999997</v>
      </c>
      <c r="N164" s="2669"/>
    </row>
    <row r="165" spans="2:14">
      <c r="B165" s="5" t="s">
        <v>187</v>
      </c>
      <c r="C165" s="6">
        <v>50</v>
      </c>
      <c r="D165" s="6">
        <v>90</v>
      </c>
      <c r="E165" s="6">
        <v>3830</v>
      </c>
      <c r="F165" s="6">
        <v>30</v>
      </c>
      <c r="G165" s="6">
        <v>1550</v>
      </c>
      <c r="H165" s="6">
        <v>680</v>
      </c>
      <c r="I165" s="6">
        <v>6230</v>
      </c>
      <c r="J165" s="6"/>
      <c r="K165" s="6">
        <v>3990</v>
      </c>
      <c r="L165" s="6"/>
      <c r="M165" s="2669">
        <v>0.64100000000000001</v>
      </c>
      <c r="N165" s="2669"/>
    </row>
    <row r="166" spans="2:14">
      <c r="B166" s="5" t="s">
        <v>188</v>
      </c>
      <c r="C166" s="6">
        <v>30</v>
      </c>
      <c r="D166" s="6">
        <v>80</v>
      </c>
      <c r="E166" s="6">
        <v>2780</v>
      </c>
      <c r="F166" s="6">
        <v>30</v>
      </c>
      <c r="G166" s="6">
        <v>910</v>
      </c>
      <c r="H166" s="6">
        <v>960</v>
      </c>
      <c r="I166" s="6">
        <v>4790</v>
      </c>
      <c r="J166" s="6"/>
      <c r="K166" s="6">
        <v>2920</v>
      </c>
      <c r="L166" s="6"/>
      <c r="M166" s="2669">
        <v>0.60899999999999999</v>
      </c>
      <c r="N166" s="2669"/>
    </row>
    <row r="167" spans="2:14">
      <c r="B167" s="5" t="s">
        <v>189</v>
      </c>
      <c r="C167" s="6">
        <v>10</v>
      </c>
      <c r="D167" s="6">
        <v>30</v>
      </c>
      <c r="E167" s="6">
        <v>900</v>
      </c>
      <c r="F167" s="6">
        <v>10</v>
      </c>
      <c r="G167" s="6">
        <v>160</v>
      </c>
      <c r="H167" s="6">
        <v>130</v>
      </c>
      <c r="I167" s="6">
        <v>1230</v>
      </c>
      <c r="J167" s="6"/>
      <c r="K167" s="6">
        <v>940</v>
      </c>
      <c r="L167" s="6"/>
      <c r="M167" s="2669">
        <v>0.76300000000000001</v>
      </c>
      <c r="N167" s="2669"/>
    </row>
    <row r="168" spans="2:14">
      <c r="B168" s="5" t="s">
        <v>190</v>
      </c>
      <c r="C168" s="6" t="s">
        <v>40</v>
      </c>
      <c r="D168" s="6" t="s">
        <v>40</v>
      </c>
      <c r="E168" s="6">
        <v>180</v>
      </c>
      <c r="F168" s="6">
        <v>0</v>
      </c>
      <c r="G168" s="6">
        <v>10</v>
      </c>
      <c r="H168" s="6">
        <v>20</v>
      </c>
      <c r="I168" s="6">
        <v>210</v>
      </c>
      <c r="J168" s="6"/>
      <c r="K168" s="6">
        <v>180</v>
      </c>
      <c r="L168" s="6"/>
      <c r="M168" s="2669">
        <v>0.85299999999999998</v>
      </c>
      <c r="N168" s="2669"/>
    </row>
    <row r="169" spans="2:14">
      <c r="B169" s="5"/>
    </row>
    <row r="170" spans="2:14" ht="13">
      <c r="B170" s="3" t="s">
        <v>191</v>
      </c>
      <c r="C170" s="6"/>
      <c r="D170" s="6"/>
      <c r="E170" s="6"/>
      <c r="F170" s="6"/>
      <c r="G170" s="6"/>
      <c r="H170" s="6"/>
      <c r="I170" s="6"/>
      <c r="J170" s="6"/>
      <c r="K170" s="6"/>
      <c r="L170" s="6"/>
      <c r="M170" s="2670"/>
      <c r="N170" s="2670"/>
    </row>
    <row r="171" spans="2:14">
      <c r="B171" s="5" t="s">
        <v>191</v>
      </c>
      <c r="C171" s="6">
        <v>100</v>
      </c>
      <c r="D171" s="6">
        <v>110</v>
      </c>
      <c r="E171" s="6">
        <v>3520</v>
      </c>
      <c r="F171" s="6">
        <v>30</v>
      </c>
      <c r="G171" s="6">
        <v>200</v>
      </c>
      <c r="H171" s="6">
        <v>1600</v>
      </c>
      <c r="I171" s="6">
        <v>5550</v>
      </c>
      <c r="J171" s="6"/>
      <c r="K171" s="6">
        <v>3750</v>
      </c>
      <c r="L171" s="6"/>
      <c r="M171" s="2670">
        <v>0.67600000000000005</v>
      </c>
      <c r="N171" s="2670"/>
    </row>
    <row r="172" spans="2:14">
      <c r="B172" s="5"/>
    </row>
    <row r="173" spans="2:14" ht="13">
      <c r="B173" s="3" t="s">
        <v>192</v>
      </c>
      <c r="C173" s="6"/>
      <c r="D173" s="6"/>
      <c r="E173" s="6"/>
      <c r="F173" s="6"/>
      <c r="G173" s="6"/>
      <c r="H173" s="6"/>
      <c r="I173" s="6"/>
      <c r="J173" s="6"/>
      <c r="K173" s="6"/>
      <c r="L173" s="6"/>
      <c r="M173" s="2671"/>
      <c r="N173" s="2671"/>
    </row>
    <row r="174" spans="2:14">
      <c r="B174" s="5" t="s">
        <v>192</v>
      </c>
      <c r="C174" s="6" t="s">
        <v>40</v>
      </c>
      <c r="D174" s="6">
        <v>10</v>
      </c>
      <c r="E174" s="6">
        <v>320</v>
      </c>
      <c r="F174" s="6" t="s">
        <v>40</v>
      </c>
      <c r="G174" s="6">
        <v>30</v>
      </c>
      <c r="H174" s="6">
        <v>30</v>
      </c>
      <c r="I174" s="6">
        <v>400</v>
      </c>
      <c r="J174" s="6"/>
      <c r="K174" s="6">
        <v>340</v>
      </c>
      <c r="L174" s="6"/>
      <c r="M174" s="2671">
        <v>0.85399999999999998</v>
      </c>
      <c r="N174" s="2671"/>
    </row>
    <row r="175" spans="2:14">
      <c r="B175" s="5"/>
    </row>
    <row r="176" spans="2:14" ht="13">
      <c r="B176" s="3" t="s">
        <v>193</v>
      </c>
      <c r="C176" s="6"/>
      <c r="D176" s="6"/>
      <c r="E176" s="6"/>
      <c r="F176" s="6"/>
      <c r="G176" s="6"/>
      <c r="H176" s="6"/>
      <c r="I176" s="6"/>
      <c r="J176" s="6"/>
      <c r="K176" s="6"/>
      <c r="L176" s="6"/>
      <c r="M176" s="2672"/>
      <c r="N176" s="2672"/>
    </row>
    <row r="177" spans="2:14">
      <c r="B177" s="5" t="s">
        <v>193</v>
      </c>
      <c r="C177" s="6" t="s">
        <v>40</v>
      </c>
      <c r="D177" s="6" t="s">
        <v>40</v>
      </c>
      <c r="E177" s="6">
        <v>50</v>
      </c>
      <c r="F177" s="6">
        <v>0</v>
      </c>
      <c r="G177" s="6">
        <v>0</v>
      </c>
      <c r="H177" s="6" t="s">
        <v>40</v>
      </c>
      <c r="I177" s="6">
        <v>60</v>
      </c>
      <c r="J177" s="6"/>
      <c r="K177" s="6">
        <v>50</v>
      </c>
      <c r="L177" s="6"/>
      <c r="M177" s="2672">
        <v>0.94499999999999995</v>
      </c>
      <c r="N177" s="2672"/>
    </row>
    <row r="178" spans="2:14">
      <c r="B178" s="5"/>
    </row>
    <row r="179" spans="2:14" ht="13">
      <c r="B179" s="3" t="s">
        <v>194</v>
      </c>
      <c r="C179" s="6"/>
      <c r="D179" s="6"/>
      <c r="E179" s="6"/>
      <c r="F179" s="6"/>
      <c r="G179" s="6"/>
      <c r="H179" s="6"/>
      <c r="I179" s="6"/>
      <c r="J179" s="6"/>
      <c r="K179" s="6"/>
      <c r="L179" s="6"/>
      <c r="M179" s="2673"/>
      <c r="N179" s="2673"/>
    </row>
    <row r="180" spans="2:14">
      <c r="B180" s="5" t="s">
        <v>194</v>
      </c>
      <c r="C180" s="6">
        <v>0</v>
      </c>
      <c r="D180" s="6">
        <v>10</v>
      </c>
      <c r="E180" s="6">
        <v>30</v>
      </c>
      <c r="F180" s="6">
        <v>0</v>
      </c>
      <c r="G180" s="6" t="s">
        <v>40</v>
      </c>
      <c r="H180" s="6" t="s">
        <v>40</v>
      </c>
      <c r="I180" s="6">
        <v>40</v>
      </c>
      <c r="J180" s="6"/>
      <c r="K180" s="6">
        <v>40</v>
      </c>
      <c r="L180" s="6"/>
      <c r="M180" s="2673">
        <v>0.90200000000000002</v>
      </c>
      <c r="N180" s="2673"/>
    </row>
    <row r="181" spans="2:14">
      <c r="B181" s="5"/>
    </row>
    <row r="182" spans="2:14" ht="13">
      <c r="B182" s="3" t="s">
        <v>195</v>
      </c>
      <c r="C182" s="6"/>
      <c r="D182" s="6"/>
      <c r="E182" s="6"/>
      <c r="F182" s="6"/>
      <c r="G182" s="6"/>
      <c r="H182" s="6"/>
      <c r="I182" s="6"/>
      <c r="J182" s="6"/>
      <c r="K182" s="6"/>
      <c r="L182" s="6"/>
      <c r="M182" s="2674"/>
      <c r="N182" s="2674"/>
    </row>
    <row r="183" spans="2:14">
      <c r="B183" s="5" t="s">
        <v>196</v>
      </c>
      <c r="C183" s="6" t="s">
        <v>40</v>
      </c>
      <c r="D183" s="6" t="s">
        <v>40</v>
      </c>
      <c r="E183" s="6">
        <v>90</v>
      </c>
      <c r="F183" s="6">
        <v>0</v>
      </c>
      <c r="G183" s="6">
        <v>10</v>
      </c>
      <c r="H183" s="6">
        <v>150</v>
      </c>
      <c r="I183" s="6">
        <v>250</v>
      </c>
      <c r="J183" s="6"/>
      <c r="K183" s="6">
        <v>100</v>
      </c>
      <c r="L183" s="6"/>
      <c r="M183" s="2674">
        <v>0.39600000000000002</v>
      </c>
      <c r="N183" s="2674"/>
    </row>
    <row r="184" spans="2:14">
      <c r="B184" s="5"/>
    </row>
    <row r="185" spans="2:14" ht="13">
      <c r="B185" s="3" t="s">
        <v>197</v>
      </c>
      <c r="C185" s="6"/>
      <c r="D185" s="6"/>
      <c r="E185" s="6"/>
      <c r="F185" s="6"/>
      <c r="G185" s="6"/>
      <c r="H185" s="6"/>
      <c r="I185" s="6"/>
      <c r="J185" s="6"/>
      <c r="K185" s="6"/>
      <c r="L185" s="6"/>
      <c r="M185" s="2675"/>
      <c r="N185" s="2675"/>
    </row>
    <row r="186" spans="2:14">
      <c r="B186" s="5" t="s">
        <v>198</v>
      </c>
      <c r="C186" s="6">
        <v>50</v>
      </c>
      <c r="D186" s="6">
        <v>140</v>
      </c>
      <c r="E186" s="6">
        <v>4670</v>
      </c>
      <c r="F186" s="6">
        <v>20</v>
      </c>
      <c r="G186" s="6">
        <v>680</v>
      </c>
      <c r="H186" s="6">
        <v>150</v>
      </c>
      <c r="I186" s="6">
        <v>5700</v>
      </c>
      <c r="J186" s="6"/>
      <c r="K186" s="6">
        <v>4870</v>
      </c>
      <c r="L186" s="6"/>
      <c r="M186" s="2675">
        <v>0.85399999999999998</v>
      </c>
      <c r="N186" s="2675"/>
    </row>
    <row r="187" spans="2:14">
      <c r="B187" s="5" t="s">
        <v>199</v>
      </c>
      <c r="C187" s="6">
        <v>0</v>
      </c>
      <c r="D187" s="6">
        <v>0</v>
      </c>
      <c r="E187" s="6">
        <v>0</v>
      </c>
      <c r="F187" s="6">
        <v>0</v>
      </c>
      <c r="G187" s="6">
        <v>0</v>
      </c>
      <c r="H187" s="6">
        <v>70</v>
      </c>
      <c r="I187" s="6">
        <v>70</v>
      </c>
      <c r="J187" s="6"/>
      <c r="K187" s="6">
        <v>0</v>
      </c>
      <c r="L187" s="6"/>
      <c r="M187" s="2675">
        <v>0</v>
      </c>
      <c r="N187" s="2675"/>
    </row>
    <row r="188" spans="2:14">
      <c r="B188" s="5"/>
    </row>
    <row r="189" spans="2:14" ht="13">
      <c r="B189" s="3" t="s">
        <v>200</v>
      </c>
      <c r="C189" s="6"/>
      <c r="D189" s="6"/>
      <c r="E189" s="6"/>
      <c r="F189" s="6"/>
      <c r="G189" s="6"/>
      <c r="H189" s="6"/>
      <c r="I189" s="6"/>
      <c r="J189" s="6"/>
      <c r="K189" s="6"/>
      <c r="L189" s="6"/>
      <c r="M189" s="2676"/>
      <c r="N189" s="2676"/>
    </row>
    <row r="190" spans="2:14">
      <c r="B190" s="5" t="s">
        <v>201</v>
      </c>
      <c r="C190" s="6">
        <v>1120</v>
      </c>
      <c r="D190" s="6">
        <v>2040</v>
      </c>
      <c r="E190" s="6">
        <v>58730</v>
      </c>
      <c r="F190" s="6">
        <v>480</v>
      </c>
      <c r="G190" s="6">
        <v>7190</v>
      </c>
      <c r="H190" s="6">
        <v>21380</v>
      </c>
      <c r="I190" s="6">
        <v>90950</v>
      </c>
      <c r="J190" s="6"/>
      <c r="K190" s="6">
        <v>62380</v>
      </c>
      <c r="L190" s="6"/>
      <c r="M190" s="2676">
        <v>0.68600000000000005</v>
      </c>
      <c r="N190" s="2676"/>
    </row>
    <row r="191" spans="2:14">
      <c r="B191" s="5" t="s">
        <v>202</v>
      </c>
      <c r="C191" s="6">
        <v>30</v>
      </c>
      <c r="D191" s="6">
        <v>60</v>
      </c>
      <c r="E191" s="6">
        <v>1830</v>
      </c>
      <c r="F191" s="6">
        <v>10</v>
      </c>
      <c r="G191" s="6">
        <v>420</v>
      </c>
      <c r="H191" s="6">
        <v>230</v>
      </c>
      <c r="I191" s="6">
        <v>2580</v>
      </c>
      <c r="J191" s="6"/>
      <c r="K191" s="6">
        <v>1920</v>
      </c>
      <c r="L191" s="6"/>
      <c r="M191" s="2676">
        <v>0.747</v>
      </c>
      <c r="N191" s="2676"/>
    </row>
    <row r="192" spans="2:14">
      <c r="B192" s="5"/>
    </row>
    <row r="193" spans="2:14" ht="13">
      <c r="B193" s="3" t="s">
        <v>7</v>
      </c>
      <c r="C193" s="6">
        <v>5670</v>
      </c>
      <c r="D193" s="6">
        <v>11160</v>
      </c>
      <c r="E193" s="6">
        <v>316980</v>
      </c>
      <c r="F193" s="6">
        <v>2000</v>
      </c>
      <c r="G193" s="6">
        <v>43670</v>
      </c>
      <c r="H193" s="6">
        <v>105410</v>
      </c>
      <c r="I193" s="6">
        <v>484880</v>
      </c>
      <c r="J193" s="6"/>
      <c r="K193" s="6">
        <v>335800</v>
      </c>
      <c r="L193" s="6"/>
      <c r="M193" s="2677">
        <v>0.69299999999999995</v>
      </c>
      <c r="N193" s="2677"/>
    </row>
    <row r="194" spans="2:14">
      <c r="C194" s="6"/>
      <c r="D194" s="6"/>
      <c r="E194" s="6"/>
      <c r="F194" s="6"/>
      <c r="G194" s="6"/>
      <c r="H194" s="6"/>
      <c r="I194" s="6"/>
      <c r="J194" s="6"/>
      <c r="K194" s="6"/>
      <c r="L194" s="6"/>
      <c r="M194" s="2677"/>
      <c r="N194" s="2677"/>
    </row>
    <row r="195" spans="2:14" ht="13">
      <c r="B195" s="9"/>
      <c r="C195" s="9"/>
      <c r="D195" s="9"/>
      <c r="E195" s="9"/>
      <c r="F195" s="9"/>
      <c r="G195" s="9"/>
      <c r="H195" s="9"/>
      <c r="I195" s="9"/>
      <c r="J195" s="9"/>
      <c r="K195" s="9"/>
      <c r="L195" s="9"/>
      <c r="M195" s="13" t="s">
        <v>17</v>
      </c>
    </row>
    <row r="196" spans="2:14" ht="12.5" customHeight="1">
      <c r="B196" s="2848" t="s">
        <v>18</v>
      </c>
      <c r="C196" s="2846"/>
      <c r="D196" s="2846"/>
      <c r="E196" s="2846"/>
      <c r="F196" s="2846"/>
      <c r="G196" s="2846"/>
      <c r="H196" s="2846"/>
      <c r="I196" s="2846"/>
    </row>
    <row r="197" spans="2:14" ht="12.5" customHeight="1">
      <c r="B197" s="2861" t="s">
        <v>764</v>
      </c>
      <c r="C197" s="2861"/>
      <c r="D197" s="2861"/>
      <c r="E197" s="2861"/>
      <c r="F197" s="2861"/>
      <c r="G197" s="2861"/>
      <c r="H197" s="2861"/>
      <c r="I197" s="2861"/>
      <c r="J197" s="2861"/>
      <c r="K197" s="2861"/>
      <c r="L197" s="2861"/>
      <c r="M197" s="2861"/>
      <c r="N197" s="2861"/>
    </row>
    <row r="198" spans="2:14" ht="12.5" customHeight="1">
      <c r="B198" s="2848" t="s">
        <v>497</v>
      </c>
      <c r="C198" s="2846"/>
      <c r="D198" s="2846"/>
      <c r="E198" s="2846"/>
      <c r="F198" s="2846"/>
      <c r="G198" s="2846"/>
      <c r="H198" s="2846"/>
      <c r="I198" s="2846"/>
    </row>
    <row r="199" spans="2:14" ht="12.5" customHeight="1">
      <c r="B199" s="2848" t="s">
        <v>561</v>
      </c>
      <c r="C199" s="2846"/>
      <c r="D199" s="2846"/>
      <c r="E199" s="2846"/>
      <c r="F199" s="2846"/>
      <c r="G199" s="2846"/>
      <c r="H199" s="2846"/>
      <c r="I199" s="2846"/>
    </row>
    <row r="200" spans="2:14">
      <c r="B200" s="2848" t="s">
        <v>574</v>
      </c>
      <c r="C200" s="2846"/>
      <c r="D200" s="2846"/>
      <c r="E200" s="2846"/>
      <c r="F200" s="2846"/>
      <c r="G200" s="2846"/>
      <c r="H200" s="2846"/>
      <c r="I200" s="2846"/>
    </row>
    <row r="201" spans="2:14">
      <c r="B201" s="2848" t="s">
        <v>773</v>
      </c>
      <c r="C201" s="2846"/>
      <c r="D201" s="2846"/>
      <c r="E201" s="2846"/>
      <c r="F201" s="2846"/>
      <c r="G201" s="2846"/>
      <c r="H201" s="2846"/>
      <c r="I201" s="2846"/>
    </row>
  </sheetData>
  <mergeCells count="6">
    <mergeCell ref="B200:I200"/>
    <mergeCell ref="B201:I201"/>
    <mergeCell ref="B196:I196"/>
    <mergeCell ref="B198:I198"/>
    <mergeCell ref="B199:I199"/>
    <mergeCell ref="B197:N197"/>
  </mergeCells>
  <pageMargins left="0.7" right="0.7" top="0.75" bottom="0.75" header="0.3" footer="0.3"/>
  <pageSetup paperSize="9" scale="64" fitToHeight="0" orientation="landscape"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9" width="13.7265625" customWidth="1"/>
    <col min="10" max="10" width="2.7265625" customWidth="1"/>
    <col min="11" max="11" width="13.7265625" customWidth="1"/>
    <col min="12" max="12" width="2.7265625" customWidth="1"/>
    <col min="13" max="14" width="13.7265625" customWidth="1"/>
  </cols>
  <sheetData>
    <row r="1" spans="2:14">
      <c r="B1" s="2" t="str">
        <f>HYPERLINK("#'Contents'!A1", "Back to contents")</f>
        <v>Back to contents</v>
      </c>
    </row>
    <row r="2" spans="2:14" ht="22.5">
      <c r="B2" s="11" t="s">
        <v>766</v>
      </c>
    </row>
    <row r="3" spans="2:14" ht="13">
      <c r="B3" s="12" t="s">
        <v>7</v>
      </c>
    </row>
    <row r="4" spans="2:14" ht="13">
      <c r="B4" s="10"/>
      <c r="C4" s="10"/>
      <c r="D4" s="10"/>
      <c r="E4" s="10"/>
      <c r="F4" s="10"/>
      <c r="G4" s="10"/>
      <c r="H4" s="10"/>
      <c r="I4" s="10"/>
      <c r="J4" s="10"/>
      <c r="K4" s="10"/>
      <c r="L4" s="10"/>
      <c r="M4" s="14" t="s">
        <v>15</v>
      </c>
    </row>
    <row r="5" spans="2:14" ht="75" customHeight="1">
      <c r="B5" s="16" t="s">
        <v>601</v>
      </c>
      <c r="C5" s="22" t="s">
        <v>494</v>
      </c>
      <c r="D5" s="22" t="s">
        <v>493</v>
      </c>
      <c r="E5" s="22" t="s">
        <v>492</v>
      </c>
      <c r="F5" s="22" t="s">
        <v>80</v>
      </c>
      <c r="G5" s="22" t="s">
        <v>762</v>
      </c>
      <c r="H5" s="22" t="s">
        <v>763</v>
      </c>
      <c r="I5" s="22" t="s">
        <v>7</v>
      </c>
      <c r="J5" s="15"/>
      <c r="K5" s="22" t="s">
        <v>495</v>
      </c>
      <c r="L5" s="15"/>
      <c r="M5" s="22" t="s">
        <v>496</v>
      </c>
      <c r="N5" s="15"/>
    </row>
    <row r="7" spans="2:14" ht="13">
      <c r="B7" s="12" t="s">
        <v>16</v>
      </c>
    </row>
    <row r="9" spans="2:14">
      <c r="B9" s="5" t="s">
        <v>8</v>
      </c>
      <c r="C9" s="6">
        <v>50</v>
      </c>
      <c r="D9" s="6">
        <v>270</v>
      </c>
      <c r="E9" s="6">
        <v>4900</v>
      </c>
      <c r="F9" s="6">
        <v>10</v>
      </c>
      <c r="G9" s="6">
        <v>480</v>
      </c>
      <c r="H9" s="6">
        <v>1570</v>
      </c>
      <c r="I9" s="6">
        <v>7290</v>
      </c>
      <c r="J9" s="7"/>
      <c r="K9" s="6">
        <v>5240</v>
      </c>
      <c r="L9" s="7"/>
      <c r="M9" s="2678">
        <v>0.71799999999999997</v>
      </c>
      <c r="N9" s="2678"/>
    </row>
    <row r="10" spans="2:14">
      <c r="B10" s="5"/>
      <c r="C10" s="6"/>
      <c r="D10" s="6"/>
      <c r="E10" s="6"/>
      <c r="F10" s="6"/>
      <c r="G10" s="6"/>
      <c r="H10" s="6"/>
      <c r="I10" s="6"/>
      <c r="J10" s="7"/>
      <c r="K10" s="6"/>
      <c r="L10" s="7"/>
      <c r="M10" s="2678"/>
      <c r="N10" s="2678"/>
    </row>
    <row r="11" spans="2:14">
      <c r="B11" s="5" t="s">
        <v>9</v>
      </c>
      <c r="C11" s="6">
        <v>670</v>
      </c>
      <c r="D11" s="6">
        <v>1900</v>
      </c>
      <c r="E11" s="6">
        <v>41990</v>
      </c>
      <c r="F11" s="6">
        <v>210</v>
      </c>
      <c r="G11" s="6">
        <v>5320</v>
      </c>
      <c r="H11" s="6">
        <v>12330</v>
      </c>
      <c r="I11" s="6">
        <v>62430</v>
      </c>
      <c r="J11" s="7"/>
      <c r="K11" s="6">
        <v>44770</v>
      </c>
      <c r="L11" s="7"/>
      <c r="M11" s="2679">
        <v>0.71699999999999997</v>
      </c>
      <c r="N11" s="2679"/>
    </row>
    <row r="12" spans="2:14">
      <c r="B12" s="5" t="s">
        <v>10</v>
      </c>
      <c r="C12" s="6">
        <v>1550</v>
      </c>
      <c r="D12" s="6">
        <v>3130</v>
      </c>
      <c r="E12" s="6">
        <v>87050</v>
      </c>
      <c r="F12" s="6">
        <v>490</v>
      </c>
      <c r="G12" s="6">
        <v>12030</v>
      </c>
      <c r="H12" s="6">
        <v>24800</v>
      </c>
      <c r="I12" s="6">
        <v>129040</v>
      </c>
      <c r="J12" s="7"/>
      <c r="K12" s="6">
        <v>92210</v>
      </c>
      <c r="L12" s="7"/>
      <c r="M12" s="2679">
        <v>0.71499999999999997</v>
      </c>
      <c r="N12" s="2679"/>
    </row>
    <row r="13" spans="2:14">
      <c r="B13" s="5" t="s">
        <v>11</v>
      </c>
      <c r="C13" s="6">
        <v>1540</v>
      </c>
      <c r="D13" s="6">
        <v>2920</v>
      </c>
      <c r="E13" s="6">
        <v>85270</v>
      </c>
      <c r="F13" s="6">
        <v>520</v>
      </c>
      <c r="G13" s="6">
        <v>11930</v>
      </c>
      <c r="H13" s="6">
        <v>26720</v>
      </c>
      <c r="I13" s="6">
        <v>128890</v>
      </c>
      <c r="J13" s="7"/>
      <c r="K13" s="6">
        <v>90240</v>
      </c>
      <c r="L13" s="7"/>
      <c r="M13" s="2679">
        <v>0.7</v>
      </c>
      <c r="N13" s="2679"/>
    </row>
    <row r="14" spans="2:14">
      <c r="B14" s="5"/>
      <c r="C14" s="6"/>
      <c r="D14" s="6"/>
      <c r="E14" s="6"/>
      <c r="F14" s="6"/>
      <c r="G14" s="6"/>
      <c r="H14" s="6"/>
      <c r="I14" s="6"/>
      <c r="J14" s="7"/>
      <c r="K14" s="6"/>
      <c r="L14" s="7"/>
      <c r="M14" s="2679"/>
      <c r="N14" s="2679"/>
    </row>
    <row r="15" spans="2:14">
      <c r="B15" s="5" t="s">
        <v>12</v>
      </c>
      <c r="C15" s="6">
        <v>1640</v>
      </c>
      <c r="D15" s="6">
        <v>2570</v>
      </c>
      <c r="E15" s="6">
        <v>86150</v>
      </c>
      <c r="F15" s="6">
        <v>690</v>
      </c>
      <c r="G15" s="6">
        <v>12670</v>
      </c>
      <c r="H15" s="6">
        <v>36930</v>
      </c>
      <c r="I15" s="6">
        <v>140660</v>
      </c>
      <c r="J15" s="7"/>
      <c r="K15" s="6">
        <v>91060</v>
      </c>
      <c r="L15" s="7"/>
      <c r="M15" s="2680">
        <v>0.64700000000000002</v>
      </c>
      <c r="N15" s="2680"/>
    </row>
    <row r="16" spans="2:14">
      <c r="B16" s="5"/>
      <c r="C16" s="6"/>
      <c r="D16" s="6"/>
      <c r="E16" s="6"/>
      <c r="F16" s="6"/>
      <c r="G16" s="6"/>
      <c r="H16" s="6"/>
      <c r="I16" s="6"/>
      <c r="J16" s="7"/>
      <c r="K16" s="6"/>
      <c r="L16" s="7"/>
      <c r="M16" s="2680"/>
      <c r="N16" s="2680"/>
    </row>
    <row r="17" spans="2:14" ht="13">
      <c r="B17" s="3" t="s">
        <v>13</v>
      </c>
      <c r="C17" s="6">
        <v>220</v>
      </c>
      <c r="D17" s="6">
        <v>360</v>
      </c>
      <c r="E17" s="6">
        <v>11620</v>
      </c>
      <c r="F17" s="6">
        <v>70</v>
      </c>
      <c r="G17" s="6">
        <v>1240</v>
      </c>
      <c r="H17" s="6">
        <v>3060</v>
      </c>
      <c r="I17" s="6">
        <v>16570</v>
      </c>
      <c r="J17" s="8"/>
      <c r="K17" s="6">
        <v>12280</v>
      </c>
      <c r="L17" s="8"/>
      <c r="M17" s="2681">
        <v>0.74099999999999999</v>
      </c>
      <c r="N17" s="2681"/>
    </row>
    <row r="18" spans="2:14" ht="13">
      <c r="B18" s="3"/>
      <c r="C18" s="6"/>
      <c r="D18" s="6"/>
      <c r="E18" s="6"/>
      <c r="F18" s="6"/>
      <c r="G18" s="6"/>
      <c r="H18" s="6"/>
      <c r="I18" s="6"/>
      <c r="J18" s="8"/>
      <c r="K18" s="6"/>
      <c r="L18" s="8"/>
      <c r="M18" s="2681"/>
      <c r="N18" s="2681"/>
    </row>
    <row r="19" spans="2:14" ht="13">
      <c r="B19" s="3" t="s">
        <v>7</v>
      </c>
      <c r="C19" s="6">
        <v>5670</v>
      </c>
      <c r="D19" s="6">
        <v>11160</v>
      </c>
      <c r="E19" s="6">
        <v>316980</v>
      </c>
      <c r="F19" s="6">
        <v>2000</v>
      </c>
      <c r="G19" s="6">
        <v>43670</v>
      </c>
      <c r="H19" s="6">
        <v>105410</v>
      </c>
      <c r="I19" s="6">
        <v>484880</v>
      </c>
      <c r="J19" s="8"/>
      <c r="K19" s="6">
        <v>335800</v>
      </c>
      <c r="L19" s="8"/>
      <c r="M19" s="2682">
        <v>0.69299999999999995</v>
      </c>
      <c r="N19" s="2682"/>
    </row>
    <row r="20" spans="2:14" ht="13">
      <c r="B20" s="3"/>
      <c r="C20" s="6"/>
      <c r="D20" s="6"/>
      <c r="E20" s="6"/>
      <c r="F20" s="6"/>
      <c r="G20" s="6"/>
      <c r="H20" s="6"/>
      <c r="I20" s="6"/>
      <c r="J20" s="8"/>
      <c r="K20" s="6"/>
      <c r="L20" s="8"/>
      <c r="M20" s="2682"/>
      <c r="N20" s="2682"/>
    </row>
    <row r="21" spans="2:14" ht="13">
      <c r="B21" s="9"/>
      <c r="C21" s="9"/>
      <c r="D21" s="9"/>
      <c r="E21" s="9"/>
      <c r="F21" s="9"/>
      <c r="G21" s="9"/>
      <c r="H21" s="9"/>
      <c r="I21" s="9"/>
      <c r="J21" s="9"/>
      <c r="K21" s="9"/>
      <c r="L21" s="9"/>
      <c r="M21" s="13" t="s">
        <v>17</v>
      </c>
    </row>
    <row r="22" spans="2:14" ht="12.5" customHeight="1">
      <c r="B22" s="2848" t="s">
        <v>18</v>
      </c>
      <c r="C22" s="2846"/>
      <c r="D22" s="2846"/>
      <c r="E22" s="2846"/>
      <c r="F22" s="2846"/>
      <c r="G22" s="2846"/>
      <c r="H22" s="2846"/>
      <c r="I22" s="2846"/>
    </row>
    <row r="23" spans="2:14" ht="24" customHeight="1">
      <c r="B23" s="2848" t="s">
        <v>19</v>
      </c>
      <c r="C23" s="2846"/>
      <c r="D23" s="2846"/>
      <c r="E23" s="2846"/>
      <c r="F23" s="2846"/>
      <c r="G23" s="2846"/>
      <c r="H23" s="2846"/>
      <c r="I23" s="2846"/>
    </row>
    <row r="24" spans="2:14" ht="12.5" customHeight="1">
      <c r="B24" s="2848" t="s">
        <v>20</v>
      </c>
      <c r="C24" s="2846"/>
      <c r="D24" s="2846"/>
      <c r="E24" s="2846"/>
      <c r="F24" s="2846"/>
      <c r="G24" s="2846"/>
      <c r="H24" s="2846"/>
      <c r="I24" s="2846"/>
    </row>
    <row r="25" spans="2:14" ht="12.5" customHeight="1">
      <c r="B25" s="2861" t="s">
        <v>765</v>
      </c>
      <c r="C25" s="2861"/>
      <c r="D25" s="2861"/>
      <c r="E25" s="2861"/>
      <c r="F25" s="2861"/>
      <c r="G25" s="2861"/>
      <c r="H25" s="2861"/>
      <c r="I25" s="2861"/>
      <c r="J25" s="2861"/>
      <c r="K25" s="2861"/>
      <c r="L25" s="2861"/>
      <c r="M25" s="2861"/>
      <c r="N25" s="2861"/>
    </row>
    <row r="26" spans="2:14" ht="12.5" customHeight="1">
      <c r="B26" s="2848" t="s">
        <v>498</v>
      </c>
      <c r="C26" s="2846"/>
      <c r="D26" s="2846"/>
      <c r="E26" s="2846"/>
      <c r="F26" s="2846"/>
      <c r="G26" s="2846"/>
      <c r="H26" s="2846"/>
      <c r="I26" s="2846"/>
    </row>
  </sheetData>
  <mergeCells count="5">
    <mergeCell ref="B22:I22"/>
    <mergeCell ref="B23:I23"/>
    <mergeCell ref="B24:I24"/>
    <mergeCell ref="B26:I26"/>
    <mergeCell ref="B25:N25"/>
  </mergeCells>
  <pageMargins left="0.7" right="0.7" top="0.75" bottom="0.75" header="0.3" footer="0.3"/>
  <pageSetup paperSize="9" scale="73" fitToHeight="0" orientation="landscape"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1"/>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70.7265625" customWidth="1"/>
    <col min="3" max="13" width="13.7265625" customWidth="1"/>
    <col min="14" max="14" width="2.7265625" customWidth="1"/>
    <col min="15" max="15" width="13.7265625" customWidth="1"/>
    <col min="16" max="16" width="2.7265625" customWidth="1"/>
    <col min="17" max="18" width="13.7265625" customWidth="1"/>
  </cols>
  <sheetData>
    <row r="1" spans="2:18">
      <c r="B1" s="2" t="str">
        <f>HYPERLINK("#'Contents'!A1", "Back to contents")</f>
        <v>Back to contents</v>
      </c>
    </row>
    <row r="2" spans="2:18" ht="22.5">
      <c r="B2" s="11" t="s">
        <v>767</v>
      </c>
    </row>
    <row r="3" spans="2:18" ht="13">
      <c r="B3" s="12" t="s">
        <v>7</v>
      </c>
    </row>
    <row r="4" spans="2:18" ht="13">
      <c r="B4" s="10"/>
      <c r="C4" s="10"/>
      <c r="D4" s="10"/>
      <c r="E4" s="10"/>
      <c r="F4" s="10"/>
      <c r="G4" s="10"/>
      <c r="H4" s="10"/>
      <c r="I4" s="10"/>
      <c r="J4" s="10"/>
      <c r="K4" s="10"/>
      <c r="L4" s="10"/>
      <c r="M4" s="10"/>
      <c r="N4" s="10"/>
      <c r="O4" s="10"/>
      <c r="P4" s="10"/>
      <c r="Q4" s="14" t="s">
        <v>15</v>
      </c>
    </row>
    <row r="5" spans="2:18" ht="75" customHeight="1">
      <c r="B5" s="16" t="s">
        <v>50</v>
      </c>
      <c r="C5" s="22" t="s">
        <v>499</v>
      </c>
      <c r="D5" s="22" t="s">
        <v>500</v>
      </c>
      <c r="E5" s="22" t="s">
        <v>501</v>
      </c>
      <c r="F5" s="22" t="s">
        <v>502</v>
      </c>
      <c r="G5" s="22" t="s">
        <v>503</v>
      </c>
      <c r="H5" s="22" t="s">
        <v>504</v>
      </c>
      <c r="I5" s="22" t="s">
        <v>505</v>
      </c>
      <c r="J5" s="22" t="s">
        <v>506</v>
      </c>
      <c r="K5" s="22" t="s">
        <v>739</v>
      </c>
      <c r="L5" s="22" t="s">
        <v>740</v>
      </c>
      <c r="M5" s="22" t="s">
        <v>7</v>
      </c>
      <c r="N5" s="15"/>
      <c r="O5" s="22" t="s">
        <v>507</v>
      </c>
      <c r="P5" s="15"/>
      <c r="Q5" s="22" t="s">
        <v>508</v>
      </c>
      <c r="R5" s="15"/>
    </row>
    <row r="7" spans="2:18" ht="13">
      <c r="B7" s="12" t="s">
        <v>16</v>
      </c>
    </row>
    <row r="9" spans="2:18" ht="13">
      <c r="B9" s="3" t="s">
        <v>81</v>
      </c>
      <c r="C9" s="6"/>
      <c r="D9" s="6"/>
      <c r="E9" s="6"/>
      <c r="F9" s="6"/>
      <c r="G9" s="6"/>
      <c r="H9" s="6"/>
      <c r="I9" s="6"/>
      <c r="J9" s="6"/>
      <c r="K9" s="6"/>
      <c r="L9" s="6"/>
      <c r="M9" s="6"/>
      <c r="N9" s="6"/>
      <c r="O9" s="6"/>
      <c r="P9" s="6"/>
      <c r="Q9" s="2683"/>
      <c r="R9" s="2683"/>
    </row>
    <row r="10" spans="2:18">
      <c r="B10" s="5" t="s">
        <v>82</v>
      </c>
      <c r="C10" s="6">
        <v>10</v>
      </c>
      <c r="D10" s="6">
        <v>0</v>
      </c>
      <c r="E10" s="6">
        <v>0</v>
      </c>
      <c r="F10" s="6">
        <v>0</v>
      </c>
      <c r="G10" s="6" t="s">
        <v>40</v>
      </c>
      <c r="H10" s="6">
        <v>0</v>
      </c>
      <c r="I10" s="6">
        <v>0</v>
      </c>
      <c r="J10" s="6">
        <v>10</v>
      </c>
      <c r="K10" s="6" t="s">
        <v>40</v>
      </c>
      <c r="L10" s="6">
        <v>30</v>
      </c>
      <c r="M10" s="6">
        <v>50</v>
      </c>
      <c r="N10" s="6"/>
      <c r="O10" s="6">
        <v>20</v>
      </c>
      <c r="P10" s="6"/>
      <c r="Q10" s="2683">
        <v>0.34</v>
      </c>
      <c r="R10" s="2683"/>
    </row>
    <row r="11" spans="2:18">
      <c r="B11" s="5" t="s">
        <v>83</v>
      </c>
      <c r="C11" s="6">
        <v>2620</v>
      </c>
      <c r="D11" s="6">
        <v>30</v>
      </c>
      <c r="E11" s="6">
        <v>140</v>
      </c>
      <c r="F11" s="6">
        <v>40</v>
      </c>
      <c r="G11" s="6">
        <v>280</v>
      </c>
      <c r="H11" s="6">
        <v>100</v>
      </c>
      <c r="I11" s="6">
        <v>140</v>
      </c>
      <c r="J11" s="6">
        <v>1680</v>
      </c>
      <c r="K11" s="6">
        <v>220</v>
      </c>
      <c r="L11" s="6">
        <v>1500</v>
      </c>
      <c r="M11" s="6">
        <v>6750</v>
      </c>
      <c r="N11" s="6"/>
      <c r="O11" s="6">
        <v>5020</v>
      </c>
      <c r="P11" s="6"/>
      <c r="Q11" s="2683">
        <v>0.745</v>
      </c>
      <c r="R11" s="2683"/>
    </row>
    <row r="12" spans="2:18">
      <c r="B12" s="5" t="s">
        <v>84</v>
      </c>
      <c r="C12" s="6">
        <v>10</v>
      </c>
      <c r="D12" s="6">
        <v>0</v>
      </c>
      <c r="E12" s="6">
        <v>0</v>
      </c>
      <c r="F12" s="6">
        <v>0</v>
      </c>
      <c r="G12" s="6">
        <v>0</v>
      </c>
      <c r="H12" s="6">
        <v>0</v>
      </c>
      <c r="I12" s="6">
        <v>0</v>
      </c>
      <c r="J12" s="6">
        <v>10</v>
      </c>
      <c r="K12" s="6">
        <v>0</v>
      </c>
      <c r="L12" s="6">
        <v>10</v>
      </c>
      <c r="M12" s="6">
        <v>30</v>
      </c>
      <c r="N12" s="6"/>
      <c r="O12" s="6">
        <v>10</v>
      </c>
      <c r="P12" s="6"/>
      <c r="Q12" s="2683">
        <v>0.46200000000000002</v>
      </c>
      <c r="R12" s="2683"/>
    </row>
    <row r="13" spans="2:18">
      <c r="B13" s="5" t="s">
        <v>85</v>
      </c>
      <c r="C13" s="6">
        <v>720</v>
      </c>
      <c r="D13" s="6">
        <v>10</v>
      </c>
      <c r="E13" s="6">
        <v>60</v>
      </c>
      <c r="F13" s="6">
        <v>50</v>
      </c>
      <c r="G13" s="6">
        <v>90</v>
      </c>
      <c r="H13" s="6">
        <v>30</v>
      </c>
      <c r="I13" s="6">
        <v>40</v>
      </c>
      <c r="J13" s="6">
        <v>750</v>
      </c>
      <c r="K13" s="6">
        <v>210</v>
      </c>
      <c r="L13" s="6">
        <v>580</v>
      </c>
      <c r="M13" s="6">
        <v>2530</v>
      </c>
      <c r="N13" s="6"/>
      <c r="O13" s="6">
        <v>1740</v>
      </c>
      <c r="P13" s="6"/>
      <c r="Q13" s="2683">
        <v>0.68799999999999994</v>
      </c>
      <c r="R13" s="2683"/>
    </row>
    <row r="14" spans="2:18">
      <c r="B14" s="5" t="s">
        <v>86</v>
      </c>
      <c r="C14" s="6">
        <v>140</v>
      </c>
      <c r="D14" s="6" t="s">
        <v>40</v>
      </c>
      <c r="E14" s="6">
        <v>20</v>
      </c>
      <c r="F14" s="6">
        <v>10</v>
      </c>
      <c r="G14" s="6">
        <v>20</v>
      </c>
      <c r="H14" s="6">
        <v>10</v>
      </c>
      <c r="I14" s="6">
        <v>10</v>
      </c>
      <c r="J14" s="6">
        <v>140</v>
      </c>
      <c r="K14" s="6">
        <v>30</v>
      </c>
      <c r="L14" s="6">
        <v>130</v>
      </c>
      <c r="M14" s="6">
        <v>490</v>
      </c>
      <c r="N14" s="6"/>
      <c r="O14" s="6">
        <v>330</v>
      </c>
      <c r="P14" s="6"/>
      <c r="Q14" s="2683">
        <v>0.68</v>
      </c>
      <c r="R14" s="2683"/>
    </row>
    <row r="15" spans="2:18">
      <c r="B15" s="5"/>
    </row>
    <row r="16" spans="2:18" ht="13">
      <c r="B16" s="3" t="s">
        <v>87</v>
      </c>
      <c r="C16" s="6"/>
      <c r="D16" s="6"/>
      <c r="E16" s="6"/>
      <c r="F16" s="6"/>
      <c r="G16" s="6"/>
      <c r="H16" s="6"/>
      <c r="I16" s="6"/>
      <c r="J16" s="6"/>
      <c r="K16" s="6"/>
      <c r="L16" s="6"/>
      <c r="M16" s="6"/>
      <c r="N16" s="6"/>
      <c r="O16" s="6"/>
      <c r="P16" s="6"/>
      <c r="Q16" s="2684"/>
      <c r="R16" s="2684"/>
    </row>
    <row r="17" spans="2:18">
      <c r="B17" s="5" t="s">
        <v>88</v>
      </c>
      <c r="C17" s="6">
        <v>1360</v>
      </c>
      <c r="D17" s="6">
        <v>20</v>
      </c>
      <c r="E17" s="6">
        <v>110</v>
      </c>
      <c r="F17" s="6">
        <v>30</v>
      </c>
      <c r="G17" s="6">
        <v>210</v>
      </c>
      <c r="H17" s="6">
        <v>50</v>
      </c>
      <c r="I17" s="6">
        <v>1190</v>
      </c>
      <c r="J17" s="6">
        <v>1220</v>
      </c>
      <c r="K17" s="6">
        <v>530</v>
      </c>
      <c r="L17" s="6">
        <v>600</v>
      </c>
      <c r="M17" s="6">
        <v>5330</v>
      </c>
      <c r="N17" s="6"/>
      <c r="O17" s="6">
        <v>4190</v>
      </c>
      <c r="P17" s="6"/>
      <c r="Q17" s="2684">
        <v>0.78700000000000003</v>
      </c>
      <c r="R17" s="2684"/>
    </row>
    <row r="18" spans="2:18">
      <c r="B18" s="5" t="s">
        <v>89</v>
      </c>
      <c r="C18" s="6">
        <v>320</v>
      </c>
      <c r="D18" s="6">
        <v>10</v>
      </c>
      <c r="E18" s="6">
        <v>10</v>
      </c>
      <c r="F18" s="6" t="s">
        <v>40</v>
      </c>
      <c r="G18" s="6">
        <v>20</v>
      </c>
      <c r="H18" s="6">
        <v>10</v>
      </c>
      <c r="I18" s="6">
        <v>20</v>
      </c>
      <c r="J18" s="6">
        <v>270</v>
      </c>
      <c r="K18" s="6">
        <v>40</v>
      </c>
      <c r="L18" s="6">
        <v>360</v>
      </c>
      <c r="M18" s="6">
        <v>1060</v>
      </c>
      <c r="N18" s="6"/>
      <c r="O18" s="6">
        <v>660</v>
      </c>
      <c r="P18" s="6"/>
      <c r="Q18" s="2684">
        <v>0.621</v>
      </c>
      <c r="R18" s="2684"/>
    </row>
    <row r="19" spans="2:18">
      <c r="B19" s="5" t="s">
        <v>90</v>
      </c>
      <c r="C19" s="6">
        <v>280</v>
      </c>
      <c r="D19" s="6" t="s">
        <v>40</v>
      </c>
      <c r="E19" s="6">
        <v>10</v>
      </c>
      <c r="F19" s="6" t="s">
        <v>40</v>
      </c>
      <c r="G19" s="6">
        <v>10</v>
      </c>
      <c r="H19" s="6" t="s">
        <v>40</v>
      </c>
      <c r="I19" s="6">
        <v>30</v>
      </c>
      <c r="J19" s="6">
        <v>360</v>
      </c>
      <c r="K19" s="6">
        <v>120</v>
      </c>
      <c r="L19" s="6">
        <v>280</v>
      </c>
      <c r="M19" s="6">
        <v>1100</v>
      </c>
      <c r="N19" s="6"/>
      <c r="O19" s="6">
        <v>690</v>
      </c>
      <c r="P19" s="6"/>
      <c r="Q19" s="2684">
        <v>0.63100000000000001</v>
      </c>
      <c r="R19" s="2684"/>
    </row>
    <row r="20" spans="2:18">
      <c r="B20" s="5" t="s">
        <v>91</v>
      </c>
      <c r="C20" s="6">
        <v>470</v>
      </c>
      <c r="D20" s="6" t="s">
        <v>40</v>
      </c>
      <c r="E20" s="6">
        <v>20</v>
      </c>
      <c r="F20" s="6" t="s">
        <v>40</v>
      </c>
      <c r="G20" s="6">
        <v>60</v>
      </c>
      <c r="H20" s="6">
        <v>10</v>
      </c>
      <c r="I20" s="6">
        <v>30</v>
      </c>
      <c r="J20" s="6">
        <v>440</v>
      </c>
      <c r="K20" s="6">
        <v>50</v>
      </c>
      <c r="L20" s="6">
        <v>730</v>
      </c>
      <c r="M20" s="6">
        <v>1810</v>
      </c>
      <c r="N20" s="6"/>
      <c r="O20" s="6">
        <v>1030</v>
      </c>
      <c r="P20" s="6"/>
      <c r="Q20" s="2684">
        <v>0.56899999999999995</v>
      </c>
      <c r="R20" s="2684"/>
    </row>
    <row r="21" spans="2:18">
      <c r="B21" s="5" t="s">
        <v>92</v>
      </c>
      <c r="C21" s="6">
        <v>0</v>
      </c>
      <c r="D21" s="6">
        <v>0</v>
      </c>
      <c r="E21" s="6">
        <v>0</v>
      </c>
      <c r="F21" s="6">
        <v>0</v>
      </c>
      <c r="G21" s="6">
        <v>0</v>
      </c>
      <c r="H21" s="6">
        <v>0</v>
      </c>
      <c r="I21" s="6">
        <v>0</v>
      </c>
      <c r="J21" s="6">
        <v>0</v>
      </c>
      <c r="K21" s="6">
        <v>0</v>
      </c>
      <c r="L21" s="6">
        <v>2100</v>
      </c>
      <c r="M21" s="6">
        <v>2100</v>
      </c>
      <c r="N21" s="6"/>
      <c r="O21" s="6">
        <v>0</v>
      </c>
      <c r="P21" s="6"/>
      <c r="Q21" s="2684">
        <v>0</v>
      </c>
      <c r="R21" s="2684"/>
    </row>
    <row r="22" spans="2:18">
      <c r="B22" s="5" t="s">
        <v>93</v>
      </c>
      <c r="C22" s="6">
        <v>310</v>
      </c>
      <c r="D22" s="6">
        <v>10</v>
      </c>
      <c r="E22" s="6" t="s">
        <v>40</v>
      </c>
      <c r="F22" s="6" t="s">
        <v>40</v>
      </c>
      <c r="G22" s="6">
        <v>20</v>
      </c>
      <c r="H22" s="6">
        <v>0</v>
      </c>
      <c r="I22" s="6">
        <v>10</v>
      </c>
      <c r="J22" s="6">
        <v>520</v>
      </c>
      <c r="K22" s="6">
        <v>80</v>
      </c>
      <c r="L22" s="6">
        <v>560</v>
      </c>
      <c r="M22" s="6">
        <v>1520</v>
      </c>
      <c r="N22" s="6"/>
      <c r="O22" s="6">
        <v>880</v>
      </c>
      <c r="P22" s="6"/>
      <c r="Q22" s="2684">
        <v>0.57799999999999996</v>
      </c>
      <c r="R22" s="2684"/>
    </row>
    <row r="23" spans="2:18">
      <c r="B23" s="5" t="s">
        <v>94</v>
      </c>
      <c r="C23" s="6">
        <v>50</v>
      </c>
      <c r="D23" s="6">
        <v>0</v>
      </c>
      <c r="E23" s="6" t="s">
        <v>40</v>
      </c>
      <c r="F23" s="6">
        <v>0</v>
      </c>
      <c r="G23" s="6">
        <v>10</v>
      </c>
      <c r="H23" s="6" t="s">
        <v>40</v>
      </c>
      <c r="I23" s="6">
        <v>70</v>
      </c>
      <c r="J23" s="6">
        <v>50</v>
      </c>
      <c r="K23" s="6">
        <v>70</v>
      </c>
      <c r="L23" s="6">
        <v>10</v>
      </c>
      <c r="M23" s="6">
        <v>260</v>
      </c>
      <c r="N23" s="6"/>
      <c r="O23" s="6">
        <v>180</v>
      </c>
      <c r="P23" s="6"/>
      <c r="Q23" s="2684">
        <v>0.70699999999999996</v>
      </c>
      <c r="R23" s="2684"/>
    </row>
    <row r="24" spans="2:18">
      <c r="B24" s="5"/>
    </row>
    <row r="25" spans="2:18" ht="13">
      <c r="B25" s="3" t="s">
        <v>95</v>
      </c>
      <c r="C25" s="6"/>
      <c r="D25" s="6"/>
      <c r="E25" s="6"/>
      <c r="F25" s="6"/>
      <c r="G25" s="6"/>
      <c r="H25" s="6"/>
      <c r="I25" s="6"/>
      <c r="J25" s="6"/>
      <c r="K25" s="6"/>
      <c r="L25" s="6"/>
      <c r="M25" s="6"/>
      <c r="N25" s="6"/>
      <c r="O25" s="6"/>
      <c r="P25" s="6"/>
      <c r="Q25" s="2685"/>
      <c r="R25" s="2685"/>
    </row>
    <row r="26" spans="2:18" ht="14.5">
      <c r="B26" s="2806" t="s">
        <v>760</v>
      </c>
      <c r="C26" s="6">
        <v>1800</v>
      </c>
      <c r="D26" s="6">
        <v>30</v>
      </c>
      <c r="E26" s="6">
        <v>110</v>
      </c>
      <c r="F26" s="6">
        <v>60</v>
      </c>
      <c r="G26" s="6">
        <v>220</v>
      </c>
      <c r="H26" s="6">
        <v>70</v>
      </c>
      <c r="I26" s="6">
        <v>100</v>
      </c>
      <c r="J26" s="6">
        <v>2390</v>
      </c>
      <c r="K26" s="6">
        <v>620</v>
      </c>
      <c r="L26" s="6">
        <v>4060</v>
      </c>
      <c r="M26" s="6">
        <v>9460</v>
      </c>
      <c r="N26" s="6"/>
      <c r="O26" s="6">
        <v>4780</v>
      </c>
      <c r="P26" s="6"/>
      <c r="Q26" s="2685">
        <v>0.505</v>
      </c>
      <c r="R26" s="2685"/>
    </row>
    <row r="27" spans="2:18">
      <c r="B27" s="5"/>
    </row>
    <row r="28" spans="2:18" ht="13">
      <c r="B28" s="3" t="s">
        <v>96</v>
      </c>
      <c r="C28" s="6"/>
      <c r="D28" s="6"/>
      <c r="E28" s="6"/>
      <c r="F28" s="6"/>
      <c r="G28" s="6"/>
      <c r="H28" s="6"/>
      <c r="I28" s="6"/>
      <c r="J28" s="6"/>
      <c r="K28" s="6"/>
      <c r="L28" s="6"/>
      <c r="M28" s="6"/>
      <c r="N28" s="6"/>
      <c r="O28" s="6"/>
      <c r="P28" s="6"/>
      <c r="Q28" s="2686"/>
      <c r="R28" s="2686"/>
    </row>
    <row r="29" spans="2:18">
      <c r="B29" s="5" t="s">
        <v>97</v>
      </c>
      <c r="C29" s="6">
        <v>260</v>
      </c>
      <c r="D29" s="6" t="s">
        <v>40</v>
      </c>
      <c r="E29" s="6">
        <v>10</v>
      </c>
      <c r="F29" s="6" t="s">
        <v>40</v>
      </c>
      <c r="G29" s="6">
        <v>10</v>
      </c>
      <c r="H29" s="6" t="s">
        <v>40</v>
      </c>
      <c r="I29" s="6">
        <v>20</v>
      </c>
      <c r="J29" s="6">
        <v>260</v>
      </c>
      <c r="K29" s="6">
        <v>50</v>
      </c>
      <c r="L29" s="6">
        <v>170</v>
      </c>
      <c r="M29" s="6">
        <v>790</v>
      </c>
      <c r="N29" s="6"/>
      <c r="O29" s="6">
        <v>570</v>
      </c>
      <c r="P29" s="6"/>
      <c r="Q29" s="2686">
        <v>0.71799999999999997</v>
      </c>
      <c r="R29" s="2686"/>
    </row>
    <row r="30" spans="2:18">
      <c r="B30" s="5" t="s">
        <v>98</v>
      </c>
      <c r="C30" s="6">
        <v>80</v>
      </c>
      <c r="D30" s="6" t="s">
        <v>40</v>
      </c>
      <c r="E30" s="6">
        <v>0</v>
      </c>
      <c r="F30" s="6" t="s">
        <v>40</v>
      </c>
      <c r="G30" s="6">
        <v>10</v>
      </c>
      <c r="H30" s="6">
        <v>0</v>
      </c>
      <c r="I30" s="6" t="s">
        <v>40</v>
      </c>
      <c r="J30" s="6">
        <v>80</v>
      </c>
      <c r="K30" s="6">
        <v>20</v>
      </c>
      <c r="L30" s="6">
        <v>20</v>
      </c>
      <c r="M30" s="6">
        <v>210</v>
      </c>
      <c r="N30" s="6"/>
      <c r="O30" s="6">
        <v>180</v>
      </c>
      <c r="P30" s="6"/>
      <c r="Q30" s="2686">
        <v>0.83699999999999997</v>
      </c>
      <c r="R30" s="2686"/>
    </row>
    <row r="31" spans="2:18">
      <c r="B31" s="5"/>
    </row>
    <row r="32" spans="2:18" ht="13">
      <c r="B32" s="3" t="s">
        <v>99</v>
      </c>
      <c r="C32" s="6"/>
      <c r="D32" s="6"/>
      <c r="E32" s="6"/>
      <c r="F32" s="6"/>
      <c r="G32" s="6"/>
      <c r="H32" s="6"/>
      <c r="I32" s="6"/>
      <c r="J32" s="6"/>
      <c r="K32" s="6"/>
      <c r="L32" s="6"/>
      <c r="M32" s="6"/>
      <c r="N32" s="6"/>
      <c r="O32" s="6"/>
      <c r="P32" s="6"/>
      <c r="Q32" s="2687"/>
      <c r="R32" s="2687"/>
    </row>
    <row r="33" spans="2:18">
      <c r="B33" s="5" t="s">
        <v>100</v>
      </c>
      <c r="C33" s="6">
        <v>60</v>
      </c>
      <c r="D33" s="6">
        <v>0</v>
      </c>
      <c r="E33" s="6">
        <v>10</v>
      </c>
      <c r="F33" s="6" t="s">
        <v>40</v>
      </c>
      <c r="G33" s="6">
        <v>10</v>
      </c>
      <c r="H33" s="6" t="s">
        <v>40</v>
      </c>
      <c r="I33" s="6" t="s">
        <v>40</v>
      </c>
      <c r="J33" s="6">
        <v>80</v>
      </c>
      <c r="K33" s="6">
        <v>30</v>
      </c>
      <c r="L33" s="6">
        <v>10</v>
      </c>
      <c r="M33" s="6">
        <v>210</v>
      </c>
      <c r="N33" s="6"/>
      <c r="O33" s="6">
        <v>170</v>
      </c>
      <c r="P33" s="6"/>
      <c r="Q33" s="2687">
        <v>0.80800000000000005</v>
      </c>
      <c r="R33" s="2687"/>
    </row>
    <row r="34" spans="2:18">
      <c r="B34" s="5" t="s">
        <v>101</v>
      </c>
      <c r="C34" s="6">
        <v>60</v>
      </c>
      <c r="D34" s="6">
        <v>0</v>
      </c>
      <c r="E34" s="6">
        <v>10</v>
      </c>
      <c r="F34" s="6">
        <v>0</v>
      </c>
      <c r="G34" s="6" t="s">
        <v>40</v>
      </c>
      <c r="H34" s="6" t="s">
        <v>40</v>
      </c>
      <c r="I34" s="6">
        <v>10</v>
      </c>
      <c r="J34" s="6">
        <v>60</v>
      </c>
      <c r="K34" s="6">
        <v>50</v>
      </c>
      <c r="L34" s="6">
        <v>0</v>
      </c>
      <c r="M34" s="6">
        <v>200</v>
      </c>
      <c r="N34" s="6"/>
      <c r="O34" s="6">
        <v>140</v>
      </c>
      <c r="P34" s="6"/>
      <c r="Q34" s="2687">
        <v>0.72699999999999998</v>
      </c>
      <c r="R34" s="2687"/>
    </row>
    <row r="35" spans="2:18">
      <c r="B35" s="5"/>
    </row>
    <row r="36" spans="2:18" ht="13">
      <c r="B36" s="3" t="s">
        <v>102</v>
      </c>
      <c r="C36" s="6"/>
      <c r="D36" s="6"/>
      <c r="E36" s="6"/>
      <c r="F36" s="6"/>
      <c r="G36" s="6"/>
      <c r="H36" s="6"/>
      <c r="I36" s="6"/>
      <c r="J36" s="6"/>
      <c r="K36" s="6"/>
      <c r="L36" s="6"/>
      <c r="M36" s="6"/>
      <c r="N36" s="6"/>
      <c r="O36" s="6"/>
      <c r="P36" s="6"/>
      <c r="Q36" s="2688"/>
      <c r="R36" s="2688"/>
    </row>
    <row r="37" spans="2:18">
      <c r="B37" s="5" t="s">
        <v>102</v>
      </c>
      <c r="C37" s="6">
        <v>140</v>
      </c>
      <c r="D37" s="6">
        <v>0</v>
      </c>
      <c r="E37" s="6" t="s">
        <v>40</v>
      </c>
      <c r="F37" s="6">
        <v>0</v>
      </c>
      <c r="G37" s="6">
        <v>10</v>
      </c>
      <c r="H37" s="6" t="s">
        <v>40</v>
      </c>
      <c r="I37" s="6">
        <v>0</v>
      </c>
      <c r="J37" s="6">
        <v>100</v>
      </c>
      <c r="K37" s="6">
        <v>20</v>
      </c>
      <c r="L37" s="6">
        <v>170</v>
      </c>
      <c r="M37" s="6">
        <v>440</v>
      </c>
      <c r="N37" s="6"/>
      <c r="O37" s="6">
        <v>250</v>
      </c>
      <c r="P37" s="6"/>
      <c r="Q37" s="2688">
        <v>0.56799999999999995</v>
      </c>
      <c r="R37" s="2688"/>
    </row>
    <row r="38" spans="2:18">
      <c r="B38" s="5"/>
    </row>
    <row r="39" spans="2:18" ht="13">
      <c r="B39" s="3" t="s">
        <v>103</v>
      </c>
      <c r="C39" s="6"/>
      <c r="D39" s="6"/>
      <c r="E39" s="6"/>
      <c r="F39" s="6"/>
      <c r="G39" s="6"/>
      <c r="H39" s="6"/>
      <c r="I39" s="6"/>
      <c r="J39" s="6"/>
      <c r="K39" s="6"/>
      <c r="L39" s="6"/>
      <c r="M39" s="6"/>
      <c r="N39" s="6"/>
      <c r="O39" s="6"/>
      <c r="P39" s="6"/>
      <c r="Q39" s="2689"/>
      <c r="R39" s="2689"/>
    </row>
    <row r="40" spans="2:18">
      <c r="B40" s="5" t="s">
        <v>104</v>
      </c>
      <c r="C40" s="6">
        <v>810</v>
      </c>
      <c r="D40" s="6">
        <v>10</v>
      </c>
      <c r="E40" s="6">
        <v>50</v>
      </c>
      <c r="F40" s="6">
        <v>40</v>
      </c>
      <c r="G40" s="6">
        <v>110</v>
      </c>
      <c r="H40" s="6">
        <v>30</v>
      </c>
      <c r="I40" s="6">
        <v>220</v>
      </c>
      <c r="J40" s="6">
        <v>870</v>
      </c>
      <c r="K40" s="6">
        <v>180</v>
      </c>
      <c r="L40" s="6">
        <v>190</v>
      </c>
      <c r="M40" s="6">
        <v>2500</v>
      </c>
      <c r="N40" s="6"/>
      <c r="O40" s="6">
        <v>2130</v>
      </c>
      <c r="P40" s="6"/>
      <c r="Q40" s="2689">
        <v>0.85299999999999998</v>
      </c>
      <c r="R40" s="2689"/>
    </row>
    <row r="41" spans="2:18">
      <c r="B41" s="5" t="s">
        <v>105</v>
      </c>
      <c r="C41" s="6">
        <v>250</v>
      </c>
      <c r="D41" s="6" t="s">
        <v>40</v>
      </c>
      <c r="E41" s="6" t="s">
        <v>40</v>
      </c>
      <c r="F41" s="6" t="s">
        <v>40</v>
      </c>
      <c r="G41" s="6">
        <v>10</v>
      </c>
      <c r="H41" s="6">
        <v>10</v>
      </c>
      <c r="I41" s="6">
        <v>30</v>
      </c>
      <c r="J41" s="6">
        <v>320</v>
      </c>
      <c r="K41" s="6">
        <v>60</v>
      </c>
      <c r="L41" s="6">
        <v>190</v>
      </c>
      <c r="M41" s="6">
        <v>860</v>
      </c>
      <c r="N41" s="6"/>
      <c r="O41" s="6">
        <v>610</v>
      </c>
      <c r="P41" s="6"/>
      <c r="Q41" s="2689">
        <v>0.71499999999999997</v>
      </c>
      <c r="R41" s="2689"/>
    </row>
    <row r="42" spans="2:18">
      <c r="B42" s="5" t="s">
        <v>106</v>
      </c>
      <c r="C42" s="6">
        <v>0</v>
      </c>
      <c r="D42" s="6">
        <v>0</v>
      </c>
      <c r="E42" s="6">
        <v>0</v>
      </c>
      <c r="F42" s="6">
        <v>0</v>
      </c>
      <c r="G42" s="6">
        <v>0</v>
      </c>
      <c r="H42" s="6">
        <v>0</v>
      </c>
      <c r="I42" s="6">
        <v>0</v>
      </c>
      <c r="J42" s="6">
        <v>0</v>
      </c>
      <c r="K42" s="6">
        <v>0</v>
      </c>
      <c r="L42" s="6">
        <v>40</v>
      </c>
      <c r="M42" s="6">
        <v>40</v>
      </c>
      <c r="N42" s="6"/>
      <c r="O42" s="6">
        <v>0</v>
      </c>
      <c r="P42" s="6"/>
      <c r="Q42" s="2689">
        <v>0</v>
      </c>
      <c r="R42" s="2689"/>
    </row>
    <row r="43" spans="2:18">
      <c r="B43" s="5"/>
    </row>
    <row r="44" spans="2:18" ht="13">
      <c r="B44" s="3" t="s">
        <v>107</v>
      </c>
      <c r="C44" s="6"/>
      <c r="D44" s="6"/>
      <c r="E44" s="6"/>
      <c r="F44" s="6"/>
      <c r="G44" s="6"/>
      <c r="H44" s="6"/>
      <c r="I44" s="6"/>
      <c r="J44" s="6"/>
      <c r="K44" s="6"/>
      <c r="L44" s="6"/>
      <c r="M44" s="6"/>
      <c r="N44" s="6"/>
      <c r="O44" s="6"/>
      <c r="P44" s="6"/>
      <c r="Q44" s="2690"/>
      <c r="R44" s="2690"/>
    </row>
    <row r="45" spans="2:18">
      <c r="B45" s="5" t="s">
        <v>107</v>
      </c>
      <c r="C45" s="6">
        <v>260</v>
      </c>
      <c r="D45" s="6" t="s">
        <v>40</v>
      </c>
      <c r="E45" s="6">
        <v>30</v>
      </c>
      <c r="F45" s="6">
        <v>10</v>
      </c>
      <c r="G45" s="6">
        <v>40</v>
      </c>
      <c r="H45" s="6">
        <v>10</v>
      </c>
      <c r="I45" s="6">
        <v>20</v>
      </c>
      <c r="J45" s="6">
        <v>320</v>
      </c>
      <c r="K45" s="6">
        <v>80</v>
      </c>
      <c r="L45" s="6">
        <v>80</v>
      </c>
      <c r="M45" s="6">
        <v>840</v>
      </c>
      <c r="N45" s="6"/>
      <c r="O45" s="6">
        <v>680</v>
      </c>
      <c r="P45" s="6"/>
      <c r="Q45" s="2690">
        <v>0.81100000000000005</v>
      </c>
      <c r="R45" s="2690"/>
    </row>
    <row r="46" spans="2:18">
      <c r="B46" s="5"/>
    </row>
    <row r="47" spans="2:18" ht="13">
      <c r="B47" s="3" t="s">
        <v>108</v>
      </c>
      <c r="C47" s="6"/>
      <c r="D47" s="6"/>
      <c r="E47" s="6"/>
      <c r="F47" s="6"/>
      <c r="G47" s="6"/>
      <c r="H47" s="6"/>
      <c r="I47" s="6"/>
      <c r="J47" s="6"/>
      <c r="K47" s="6"/>
      <c r="L47" s="6"/>
      <c r="M47" s="6"/>
      <c r="N47" s="6"/>
      <c r="O47" s="6"/>
      <c r="P47" s="6"/>
      <c r="Q47" s="2691"/>
      <c r="R47" s="2691"/>
    </row>
    <row r="48" spans="2:18">
      <c r="B48" s="5" t="s">
        <v>109</v>
      </c>
      <c r="C48" s="6">
        <v>390</v>
      </c>
      <c r="D48" s="6">
        <v>10</v>
      </c>
      <c r="E48" s="6">
        <v>40</v>
      </c>
      <c r="F48" s="6">
        <v>20</v>
      </c>
      <c r="G48" s="6">
        <v>80</v>
      </c>
      <c r="H48" s="6">
        <v>10</v>
      </c>
      <c r="I48" s="6">
        <v>30</v>
      </c>
      <c r="J48" s="6">
        <v>850</v>
      </c>
      <c r="K48" s="6">
        <v>120</v>
      </c>
      <c r="L48" s="6">
        <v>230</v>
      </c>
      <c r="M48" s="6">
        <v>1780</v>
      </c>
      <c r="N48" s="6"/>
      <c r="O48" s="6">
        <v>1430</v>
      </c>
      <c r="P48" s="6"/>
      <c r="Q48" s="2691">
        <v>0.80300000000000005</v>
      </c>
      <c r="R48" s="2691"/>
    </row>
    <row r="49" spans="2:18">
      <c r="B49" s="5"/>
    </row>
    <row r="50" spans="2:18" ht="13">
      <c r="B50" s="3" t="s">
        <v>110</v>
      </c>
      <c r="C50" s="6"/>
      <c r="D50" s="6"/>
      <c r="E50" s="6"/>
      <c r="F50" s="6"/>
      <c r="G50" s="6"/>
      <c r="H50" s="6"/>
      <c r="I50" s="6"/>
      <c r="J50" s="6"/>
      <c r="K50" s="6"/>
      <c r="L50" s="6"/>
      <c r="M50" s="6"/>
      <c r="N50" s="6"/>
      <c r="O50" s="6"/>
      <c r="P50" s="6"/>
      <c r="Q50" s="2692"/>
      <c r="R50" s="2692"/>
    </row>
    <row r="51" spans="2:18">
      <c r="B51" s="5" t="s">
        <v>111</v>
      </c>
      <c r="C51" s="6">
        <v>16980</v>
      </c>
      <c r="D51" s="6">
        <v>170</v>
      </c>
      <c r="E51" s="6">
        <v>320</v>
      </c>
      <c r="F51" s="6">
        <v>50</v>
      </c>
      <c r="G51" s="6">
        <v>270</v>
      </c>
      <c r="H51" s="6">
        <v>140</v>
      </c>
      <c r="I51" s="6">
        <v>750</v>
      </c>
      <c r="J51" s="6">
        <v>10120</v>
      </c>
      <c r="K51" s="6">
        <v>5150</v>
      </c>
      <c r="L51" s="6">
        <v>3750</v>
      </c>
      <c r="M51" s="6">
        <v>37700</v>
      </c>
      <c r="N51" s="6"/>
      <c r="O51" s="6">
        <v>28790</v>
      </c>
      <c r="P51" s="6"/>
      <c r="Q51" s="2692">
        <v>0.76400000000000001</v>
      </c>
      <c r="R51" s="2692"/>
    </row>
    <row r="52" spans="2:18">
      <c r="B52" s="5" t="s">
        <v>112</v>
      </c>
      <c r="C52" s="6">
        <v>1290</v>
      </c>
      <c r="D52" s="6">
        <v>10</v>
      </c>
      <c r="E52" s="6">
        <v>20</v>
      </c>
      <c r="F52" s="6">
        <v>10</v>
      </c>
      <c r="G52" s="6">
        <v>20</v>
      </c>
      <c r="H52" s="6">
        <v>10</v>
      </c>
      <c r="I52" s="6">
        <v>50</v>
      </c>
      <c r="J52" s="6">
        <v>1770</v>
      </c>
      <c r="K52" s="6">
        <v>330</v>
      </c>
      <c r="L52" s="6">
        <v>880</v>
      </c>
      <c r="M52" s="6">
        <v>4380</v>
      </c>
      <c r="N52" s="6"/>
      <c r="O52" s="6">
        <v>3180</v>
      </c>
      <c r="P52" s="6"/>
      <c r="Q52" s="2692">
        <v>0.72499999999999998</v>
      </c>
      <c r="R52" s="2692"/>
    </row>
    <row r="53" spans="2:18">
      <c r="B53" s="5" t="s">
        <v>786</v>
      </c>
      <c r="C53" s="6">
        <v>60</v>
      </c>
      <c r="D53" s="6">
        <v>0</v>
      </c>
      <c r="E53" s="6">
        <v>0</v>
      </c>
      <c r="F53" s="6" t="s">
        <v>40</v>
      </c>
      <c r="G53" s="6">
        <v>0</v>
      </c>
      <c r="H53" s="6">
        <v>0</v>
      </c>
      <c r="I53" s="6" t="s">
        <v>40</v>
      </c>
      <c r="J53" s="6">
        <v>80</v>
      </c>
      <c r="K53" s="6">
        <v>290</v>
      </c>
      <c r="L53" s="6">
        <v>10</v>
      </c>
      <c r="M53" s="6">
        <v>440</v>
      </c>
      <c r="N53" s="6"/>
      <c r="O53" s="6">
        <v>140</v>
      </c>
      <c r="P53" s="6"/>
      <c r="Q53" s="2692">
        <v>0.32400000000000001</v>
      </c>
      <c r="R53" s="2692"/>
    </row>
    <row r="54" spans="2:18">
      <c r="B54" s="5" t="s">
        <v>113</v>
      </c>
      <c r="C54" s="6">
        <v>4070</v>
      </c>
      <c r="D54" s="6">
        <v>30</v>
      </c>
      <c r="E54" s="6">
        <v>110</v>
      </c>
      <c r="F54" s="6">
        <v>10</v>
      </c>
      <c r="G54" s="6">
        <v>90</v>
      </c>
      <c r="H54" s="6">
        <v>20</v>
      </c>
      <c r="I54" s="6">
        <v>170</v>
      </c>
      <c r="J54" s="6">
        <v>3980</v>
      </c>
      <c r="K54" s="6">
        <v>1490</v>
      </c>
      <c r="L54" s="6">
        <v>730</v>
      </c>
      <c r="M54" s="6">
        <v>10700</v>
      </c>
      <c r="N54" s="6"/>
      <c r="O54" s="6">
        <v>8480</v>
      </c>
      <c r="P54" s="6"/>
      <c r="Q54" s="2692">
        <v>0.79300000000000004</v>
      </c>
      <c r="R54" s="2692"/>
    </row>
    <row r="55" spans="2:18">
      <c r="B55" s="5" t="s">
        <v>114</v>
      </c>
      <c r="C55" s="6">
        <v>0</v>
      </c>
      <c r="D55" s="6">
        <v>0</v>
      </c>
      <c r="E55" s="6">
        <v>0</v>
      </c>
      <c r="F55" s="6">
        <v>0</v>
      </c>
      <c r="G55" s="6">
        <v>0</v>
      </c>
      <c r="H55" s="6">
        <v>0</v>
      </c>
      <c r="I55" s="6">
        <v>0</v>
      </c>
      <c r="J55" s="6">
        <v>0</v>
      </c>
      <c r="K55" s="6">
        <v>0</v>
      </c>
      <c r="L55" s="6">
        <v>1830</v>
      </c>
      <c r="M55" s="6">
        <v>1830</v>
      </c>
      <c r="N55" s="6"/>
      <c r="O55" s="6">
        <v>0</v>
      </c>
      <c r="P55" s="6"/>
      <c r="Q55" s="2692">
        <v>0</v>
      </c>
      <c r="R55" s="2692"/>
    </row>
    <row r="56" spans="2:18">
      <c r="B56" s="5" t="s">
        <v>115</v>
      </c>
      <c r="C56" s="6">
        <v>600</v>
      </c>
      <c r="D56" s="6">
        <v>10</v>
      </c>
      <c r="E56" s="6">
        <v>20</v>
      </c>
      <c r="F56" s="6">
        <v>0</v>
      </c>
      <c r="G56" s="6">
        <v>10</v>
      </c>
      <c r="H56" s="6" t="s">
        <v>40</v>
      </c>
      <c r="I56" s="6">
        <v>30</v>
      </c>
      <c r="J56" s="6">
        <v>710</v>
      </c>
      <c r="K56" s="6">
        <v>270</v>
      </c>
      <c r="L56" s="6">
        <v>140</v>
      </c>
      <c r="M56" s="6">
        <v>1790</v>
      </c>
      <c r="N56" s="6"/>
      <c r="O56" s="6">
        <v>1380</v>
      </c>
      <c r="P56" s="6"/>
      <c r="Q56" s="2692">
        <v>0.77200000000000002</v>
      </c>
      <c r="R56" s="2692"/>
    </row>
    <row r="57" spans="2:18">
      <c r="B57" s="5" t="s">
        <v>116</v>
      </c>
      <c r="C57" s="6">
        <v>230</v>
      </c>
      <c r="D57" s="6" t="s">
        <v>40</v>
      </c>
      <c r="E57" s="6" t="s">
        <v>40</v>
      </c>
      <c r="F57" s="6">
        <v>0</v>
      </c>
      <c r="G57" s="6">
        <v>0</v>
      </c>
      <c r="H57" s="6">
        <v>0</v>
      </c>
      <c r="I57" s="6">
        <v>10</v>
      </c>
      <c r="J57" s="6">
        <v>310</v>
      </c>
      <c r="K57" s="6">
        <v>80</v>
      </c>
      <c r="L57" s="6">
        <v>210</v>
      </c>
      <c r="M57" s="6">
        <v>840</v>
      </c>
      <c r="N57" s="6"/>
      <c r="O57" s="6">
        <v>550</v>
      </c>
      <c r="P57" s="6"/>
      <c r="Q57" s="2692">
        <v>0.65800000000000003</v>
      </c>
      <c r="R57" s="2692"/>
    </row>
    <row r="58" spans="2:18">
      <c r="B58" s="5"/>
    </row>
    <row r="59" spans="2:18" ht="13">
      <c r="B59" s="3" t="s">
        <v>62</v>
      </c>
      <c r="C59" s="6"/>
      <c r="D59" s="6"/>
      <c r="E59" s="6"/>
      <c r="F59" s="6"/>
      <c r="G59" s="6"/>
      <c r="H59" s="6"/>
      <c r="I59" s="6"/>
      <c r="J59" s="6"/>
      <c r="K59" s="6"/>
      <c r="L59" s="6"/>
      <c r="M59" s="6"/>
      <c r="N59" s="6"/>
      <c r="O59" s="6"/>
      <c r="P59" s="6"/>
      <c r="Q59" s="2693"/>
      <c r="R59" s="2693"/>
    </row>
    <row r="60" spans="2:18">
      <c r="B60" s="5" t="s">
        <v>117</v>
      </c>
      <c r="C60" s="6">
        <v>610</v>
      </c>
      <c r="D60" s="6">
        <v>10</v>
      </c>
      <c r="E60" s="6">
        <v>50</v>
      </c>
      <c r="F60" s="6">
        <v>20</v>
      </c>
      <c r="G60" s="6">
        <v>110</v>
      </c>
      <c r="H60" s="6">
        <v>30</v>
      </c>
      <c r="I60" s="6">
        <v>240</v>
      </c>
      <c r="J60" s="6">
        <v>650</v>
      </c>
      <c r="K60" s="6">
        <v>130</v>
      </c>
      <c r="L60" s="6">
        <v>850</v>
      </c>
      <c r="M60" s="6">
        <v>2690</v>
      </c>
      <c r="N60" s="6"/>
      <c r="O60" s="6">
        <v>1710</v>
      </c>
      <c r="P60" s="6"/>
      <c r="Q60" s="2693">
        <v>0.63700000000000001</v>
      </c>
      <c r="R60" s="2693"/>
    </row>
    <row r="61" spans="2:18">
      <c r="B61" s="5"/>
    </row>
    <row r="62" spans="2:18" ht="13">
      <c r="B62" s="3" t="s">
        <v>118</v>
      </c>
      <c r="C62" s="6"/>
      <c r="D62" s="6"/>
      <c r="E62" s="6"/>
      <c r="F62" s="6"/>
      <c r="G62" s="6"/>
      <c r="H62" s="6"/>
      <c r="I62" s="6"/>
      <c r="J62" s="6"/>
      <c r="K62" s="6"/>
      <c r="L62" s="6"/>
      <c r="M62" s="6"/>
      <c r="N62" s="6"/>
      <c r="O62" s="6"/>
      <c r="P62" s="6"/>
      <c r="Q62" s="2694"/>
      <c r="R62" s="2694"/>
    </row>
    <row r="63" spans="2:18">
      <c r="B63" s="5" t="s">
        <v>119</v>
      </c>
      <c r="C63" s="6">
        <v>1680</v>
      </c>
      <c r="D63" s="6">
        <v>20</v>
      </c>
      <c r="E63" s="6">
        <v>110</v>
      </c>
      <c r="F63" s="6">
        <v>30</v>
      </c>
      <c r="G63" s="6">
        <v>260</v>
      </c>
      <c r="H63" s="6">
        <v>60</v>
      </c>
      <c r="I63" s="6">
        <v>120</v>
      </c>
      <c r="J63" s="6">
        <v>2160</v>
      </c>
      <c r="K63" s="6">
        <v>490</v>
      </c>
      <c r="L63" s="6">
        <v>760</v>
      </c>
      <c r="M63" s="6">
        <v>5700</v>
      </c>
      <c r="N63" s="6"/>
      <c r="O63" s="6">
        <v>4450</v>
      </c>
      <c r="P63" s="6"/>
      <c r="Q63" s="2694">
        <v>0.78</v>
      </c>
      <c r="R63" s="2694"/>
    </row>
    <row r="64" spans="2:18">
      <c r="B64" s="5" t="s">
        <v>120</v>
      </c>
      <c r="C64" s="6">
        <v>600</v>
      </c>
      <c r="D64" s="6">
        <v>10</v>
      </c>
      <c r="E64" s="6">
        <v>50</v>
      </c>
      <c r="F64" s="6">
        <v>10</v>
      </c>
      <c r="G64" s="6">
        <v>90</v>
      </c>
      <c r="H64" s="6">
        <v>40</v>
      </c>
      <c r="I64" s="6">
        <v>40</v>
      </c>
      <c r="J64" s="6">
        <v>640</v>
      </c>
      <c r="K64" s="6">
        <v>150</v>
      </c>
      <c r="L64" s="6">
        <v>200</v>
      </c>
      <c r="M64" s="6">
        <v>1820</v>
      </c>
      <c r="N64" s="6"/>
      <c r="O64" s="6">
        <v>1460</v>
      </c>
      <c r="P64" s="6"/>
      <c r="Q64" s="2694">
        <v>0.80500000000000005</v>
      </c>
      <c r="R64" s="2694"/>
    </row>
    <row r="65" spans="2:18">
      <c r="B65" s="5" t="s">
        <v>121</v>
      </c>
      <c r="C65" s="6">
        <v>60</v>
      </c>
      <c r="D65" s="6">
        <v>0</v>
      </c>
      <c r="E65" s="6">
        <v>0</v>
      </c>
      <c r="F65" s="6" t="s">
        <v>40</v>
      </c>
      <c r="G65" s="6" t="s">
        <v>40</v>
      </c>
      <c r="H65" s="6">
        <v>10</v>
      </c>
      <c r="I65" s="6">
        <v>60</v>
      </c>
      <c r="J65" s="6">
        <v>0</v>
      </c>
      <c r="K65" s="6">
        <v>20</v>
      </c>
      <c r="L65" s="6">
        <v>60</v>
      </c>
      <c r="M65" s="6">
        <v>210</v>
      </c>
      <c r="N65" s="6"/>
      <c r="O65" s="6">
        <v>140</v>
      </c>
      <c r="P65" s="6"/>
      <c r="Q65" s="2694">
        <v>0.63100000000000001</v>
      </c>
      <c r="R65" s="2694"/>
    </row>
    <row r="66" spans="2:18">
      <c r="B66" s="5" t="s">
        <v>122</v>
      </c>
      <c r="C66" s="6">
        <v>50</v>
      </c>
      <c r="D66" s="6">
        <v>0</v>
      </c>
      <c r="E66" s="6" t="s">
        <v>40</v>
      </c>
      <c r="F66" s="6">
        <v>0</v>
      </c>
      <c r="G66" s="6">
        <v>10</v>
      </c>
      <c r="H66" s="6" t="s">
        <v>40</v>
      </c>
      <c r="I66" s="6" t="s">
        <v>40</v>
      </c>
      <c r="J66" s="6">
        <v>50</v>
      </c>
      <c r="K66" s="6">
        <v>10</v>
      </c>
      <c r="L66" s="6">
        <v>10</v>
      </c>
      <c r="M66" s="6">
        <v>130</v>
      </c>
      <c r="N66" s="6"/>
      <c r="O66" s="6">
        <v>110</v>
      </c>
      <c r="P66" s="6"/>
      <c r="Q66" s="2694">
        <v>0.86599999999999999</v>
      </c>
      <c r="R66" s="2694"/>
    </row>
    <row r="67" spans="2:18">
      <c r="B67" s="5" t="s">
        <v>123</v>
      </c>
      <c r="C67" s="6">
        <v>20</v>
      </c>
      <c r="D67" s="6">
        <v>0</v>
      </c>
      <c r="E67" s="6" t="s">
        <v>40</v>
      </c>
      <c r="F67" s="6">
        <v>0</v>
      </c>
      <c r="G67" s="6">
        <v>10</v>
      </c>
      <c r="H67" s="6">
        <v>10</v>
      </c>
      <c r="I67" s="6" t="s">
        <v>40</v>
      </c>
      <c r="J67" s="6">
        <v>20</v>
      </c>
      <c r="K67" s="6" t="s">
        <v>40</v>
      </c>
      <c r="L67" s="6">
        <v>10</v>
      </c>
      <c r="M67" s="6">
        <v>70</v>
      </c>
      <c r="N67" s="6"/>
      <c r="O67" s="6">
        <v>60</v>
      </c>
      <c r="P67" s="6"/>
      <c r="Q67" s="2694">
        <v>0.85099999999999998</v>
      </c>
      <c r="R67" s="2694"/>
    </row>
    <row r="68" spans="2:18">
      <c r="B68" s="5"/>
    </row>
    <row r="69" spans="2:18" ht="13">
      <c r="B69" s="3" t="s">
        <v>125</v>
      </c>
      <c r="C69" s="6"/>
      <c r="D69" s="6"/>
      <c r="E69" s="6"/>
      <c r="F69" s="6"/>
      <c r="G69" s="6"/>
      <c r="H69" s="6"/>
      <c r="I69" s="6"/>
      <c r="J69" s="6"/>
      <c r="K69" s="6"/>
      <c r="L69" s="6"/>
      <c r="M69" s="6"/>
      <c r="N69" s="6"/>
      <c r="O69" s="6"/>
      <c r="P69" s="6"/>
      <c r="Q69" s="2696"/>
      <c r="R69" s="2696"/>
    </row>
    <row r="70" spans="2:18">
      <c r="B70" s="5" t="s">
        <v>126</v>
      </c>
      <c r="C70" s="6">
        <v>1530</v>
      </c>
      <c r="D70" s="6">
        <v>30</v>
      </c>
      <c r="E70" s="6">
        <v>60</v>
      </c>
      <c r="F70" s="6">
        <v>10</v>
      </c>
      <c r="G70" s="6">
        <v>100</v>
      </c>
      <c r="H70" s="6">
        <v>30</v>
      </c>
      <c r="I70" s="6">
        <v>110</v>
      </c>
      <c r="J70" s="6">
        <v>2110</v>
      </c>
      <c r="K70" s="6">
        <v>460</v>
      </c>
      <c r="L70" s="6">
        <v>960</v>
      </c>
      <c r="M70" s="6">
        <v>5410</v>
      </c>
      <c r="N70" s="6"/>
      <c r="O70" s="6">
        <v>3990</v>
      </c>
      <c r="P70" s="6"/>
      <c r="Q70" s="2696">
        <v>0.73899999999999999</v>
      </c>
      <c r="R70" s="2696"/>
    </row>
    <row r="71" spans="2:18">
      <c r="B71" s="5" t="s">
        <v>127</v>
      </c>
      <c r="C71" s="6">
        <v>880</v>
      </c>
      <c r="D71" s="6">
        <v>10</v>
      </c>
      <c r="E71" s="6">
        <v>20</v>
      </c>
      <c r="F71" s="6" t="s">
        <v>40</v>
      </c>
      <c r="G71" s="6">
        <v>20</v>
      </c>
      <c r="H71" s="6" t="s">
        <v>40</v>
      </c>
      <c r="I71" s="6">
        <v>70</v>
      </c>
      <c r="J71" s="6">
        <v>930</v>
      </c>
      <c r="K71" s="6">
        <v>390</v>
      </c>
      <c r="L71" s="6">
        <v>350</v>
      </c>
      <c r="M71" s="6">
        <v>2680</v>
      </c>
      <c r="N71" s="6"/>
      <c r="O71" s="6">
        <v>1940</v>
      </c>
      <c r="P71" s="6"/>
      <c r="Q71" s="2696">
        <v>0.72299999999999998</v>
      </c>
      <c r="R71" s="2696"/>
    </row>
    <row r="72" spans="2:18">
      <c r="B72" s="5" t="s">
        <v>128</v>
      </c>
      <c r="C72" s="6">
        <v>60</v>
      </c>
      <c r="D72" s="6" t="s">
        <v>40</v>
      </c>
      <c r="E72" s="6">
        <v>0</v>
      </c>
      <c r="F72" s="6">
        <v>0</v>
      </c>
      <c r="G72" s="6">
        <v>0</v>
      </c>
      <c r="H72" s="6">
        <v>0</v>
      </c>
      <c r="I72" s="6">
        <v>10</v>
      </c>
      <c r="J72" s="6">
        <v>180</v>
      </c>
      <c r="K72" s="6">
        <v>30</v>
      </c>
      <c r="L72" s="6">
        <v>340</v>
      </c>
      <c r="M72" s="6">
        <v>610</v>
      </c>
      <c r="N72" s="6"/>
      <c r="O72" s="6">
        <v>240</v>
      </c>
      <c r="P72" s="6"/>
      <c r="Q72" s="2696">
        <v>0.39600000000000002</v>
      </c>
      <c r="R72" s="2696"/>
    </row>
    <row r="73" spans="2:18">
      <c r="B73" s="5" t="s">
        <v>129</v>
      </c>
      <c r="C73" s="6">
        <v>580</v>
      </c>
      <c r="D73" s="6">
        <v>10</v>
      </c>
      <c r="E73" s="6">
        <v>10</v>
      </c>
      <c r="F73" s="6" t="s">
        <v>40</v>
      </c>
      <c r="G73" s="6">
        <v>10</v>
      </c>
      <c r="H73" s="6" t="s">
        <v>40</v>
      </c>
      <c r="I73" s="6">
        <v>30</v>
      </c>
      <c r="J73" s="6">
        <v>380</v>
      </c>
      <c r="K73" s="6">
        <v>220</v>
      </c>
      <c r="L73" s="6">
        <v>940</v>
      </c>
      <c r="M73" s="6">
        <v>2180</v>
      </c>
      <c r="N73" s="6"/>
      <c r="O73" s="6">
        <v>1020</v>
      </c>
      <c r="P73" s="6"/>
      <c r="Q73" s="2696">
        <v>0.46899999999999997</v>
      </c>
      <c r="R73" s="2696"/>
    </row>
    <row r="74" spans="2:18">
      <c r="B74" s="5" t="s">
        <v>130</v>
      </c>
      <c r="C74" s="6">
        <v>50</v>
      </c>
      <c r="D74" s="6" t="s">
        <v>40</v>
      </c>
      <c r="E74" s="6">
        <v>10</v>
      </c>
      <c r="F74" s="6">
        <v>0</v>
      </c>
      <c r="G74" s="6" t="s">
        <v>40</v>
      </c>
      <c r="H74" s="6" t="s">
        <v>40</v>
      </c>
      <c r="I74" s="6">
        <v>10</v>
      </c>
      <c r="J74" s="6">
        <v>50</v>
      </c>
      <c r="K74" s="6">
        <v>30</v>
      </c>
      <c r="L74" s="6">
        <v>30</v>
      </c>
      <c r="M74" s="6">
        <v>170</v>
      </c>
      <c r="N74" s="6"/>
      <c r="O74" s="6">
        <v>110</v>
      </c>
      <c r="P74" s="6"/>
      <c r="Q74" s="2696">
        <v>0.66500000000000004</v>
      </c>
      <c r="R74" s="2696"/>
    </row>
    <row r="75" spans="2:18">
      <c r="B75" s="5"/>
    </row>
    <row r="76" spans="2:18" ht="13">
      <c r="B76" s="3" t="s">
        <v>124</v>
      </c>
      <c r="C76" s="6"/>
      <c r="D76" s="6"/>
      <c r="E76" s="6"/>
      <c r="F76" s="6"/>
      <c r="G76" s="6"/>
      <c r="H76" s="6"/>
      <c r="I76" s="6"/>
      <c r="J76" s="6"/>
      <c r="K76" s="6"/>
      <c r="L76" s="6"/>
      <c r="M76" s="6"/>
      <c r="N76" s="6"/>
      <c r="O76" s="6"/>
      <c r="P76" s="6"/>
      <c r="Q76" s="2695"/>
      <c r="R76" s="2695"/>
    </row>
    <row r="77" spans="2:18">
      <c r="B77" s="5" t="s">
        <v>124</v>
      </c>
      <c r="C77" s="6">
        <v>60</v>
      </c>
      <c r="D77" s="6">
        <v>0</v>
      </c>
      <c r="E77" s="6" t="s">
        <v>40</v>
      </c>
      <c r="F77" s="6">
        <v>0</v>
      </c>
      <c r="G77" s="6">
        <v>0</v>
      </c>
      <c r="H77" s="6">
        <v>0</v>
      </c>
      <c r="I77" s="6" t="s">
        <v>40</v>
      </c>
      <c r="J77" s="6">
        <v>40</v>
      </c>
      <c r="K77" s="6">
        <v>10</v>
      </c>
      <c r="L77" s="6">
        <v>10</v>
      </c>
      <c r="M77" s="6">
        <v>110</v>
      </c>
      <c r="N77" s="6"/>
      <c r="O77" s="6">
        <v>100</v>
      </c>
      <c r="P77" s="6"/>
      <c r="Q77" s="2695">
        <v>0.89400000000000002</v>
      </c>
      <c r="R77" s="2695"/>
    </row>
    <row r="78" spans="2:18">
      <c r="B78" s="5"/>
    </row>
    <row r="79" spans="2:18" ht="13">
      <c r="B79" s="3" t="s">
        <v>133</v>
      </c>
      <c r="C79" s="6"/>
      <c r="D79" s="6"/>
      <c r="E79" s="6"/>
      <c r="F79" s="6"/>
      <c r="G79" s="6"/>
      <c r="H79" s="6"/>
      <c r="I79" s="6"/>
      <c r="J79" s="6"/>
      <c r="K79" s="6"/>
      <c r="L79" s="6"/>
      <c r="M79" s="6"/>
      <c r="N79" s="6"/>
      <c r="O79" s="6"/>
      <c r="P79" s="6"/>
      <c r="Q79" s="2698"/>
      <c r="R79" s="2698"/>
    </row>
    <row r="80" spans="2:18">
      <c r="B80" s="5" t="s">
        <v>133</v>
      </c>
      <c r="C80" s="6">
        <v>440</v>
      </c>
      <c r="D80" s="6">
        <v>0</v>
      </c>
      <c r="E80" s="6">
        <v>10</v>
      </c>
      <c r="F80" s="6">
        <v>10</v>
      </c>
      <c r="G80" s="6">
        <v>20</v>
      </c>
      <c r="H80" s="6">
        <v>10</v>
      </c>
      <c r="I80" s="6">
        <v>120</v>
      </c>
      <c r="J80" s="6">
        <v>120</v>
      </c>
      <c r="K80" s="6">
        <v>320</v>
      </c>
      <c r="L80" s="6">
        <v>280</v>
      </c>
      <c r="M80" s="6">
        <v>1310</v>
      </c>
      <c r="N80" s="6"/>
      <c r="O80" s="6">
        <v>710</v>
      </c>
      <c r="P80" s="6"/>
      <c r="Q80" s="2698">
        <v>0.53800000000000003</v>
      </c>
      <c r="R80" s="2698"/>
    </row>
    <row r="81" spans="2:18">
      <c r="B81" s="5"/>
    </row>
    <row r="82" spans="2:18" ht="13">
      <c r="B82" s="3" t="s">
        <v>131</v>
      </c>
      <c r="C82" s="6"/>
      <c r="D82" s="6"/>
      <c r="E82" s="6"/>
      <c r="F82" s="6"/>
      <c r="G82" s="6"/>
      <c r="H82" s="6"/>
      <c r="I82" s="6"/>
      <c r="J82" s="6"/>
      <c r="K82" s="6"/>
      <c r="L82" s="6"/>
      <c r="M82" s="6"/>
      <c r="N82" s="6"/>
      <c r="O82" s="6"/>
      <c r="P82" s="6"/>
      <c r="Q82" s="2697"/>
      <c r="R82" s="2697"/>
    </row>
    <row r="83" spans="2:18" ht="14.5">
      <c r="B83" s="2806" t="s">
        <v>671</v>
      </c>
      <c r="C83" s="6">
        <v>2170</v>
      </c>
      <c r="D83" s="6">
        <v>20</v>
      </c>
      <c r="E83" s="6">
        <v>90</v>
      </c>
      <c r="F83" s="6">
        <v>60</v>
      </c>
      <c r="G83" s="6">
        <v>220</v>
      </c>
      <c r="H83" s="6">
        <v>40</v>
      </c>
      <c r="I83" s="6">
        <v>460</v>
      </c>
      <c r="J83" s="6">
        <v>2000</v>
      </c>
      <c r="K83" s="6">
        <v>830</v>
      </c>
      <c r="L83" s="6">
        <v>1590</v>
      </c>
      <c r="M83" s="6">
        <v>7470</v>
      </c>
      <c r="N83" s="6"/>
      <c r="O83" s="6">
        <v>5060</v>
      </c>
      <c r="P83" s="6"/>
      <c r="Q83" s="2697">
        <v>0.67700000000000005</v>
      </c>
      <c r="R83" s="2697"/>
    </row>
    <row r="84" spans="2:18" ht="14.5">
      <c r="B84" s="2806" t="s">
        <v>670</v>
      </c>
      <c r="C84" s="6">
        <v>370</v>
      </c>
      <c r="D84" s="6" t="s">
        <v>40</v>
      </c>
      <c r="E84" s="6">
        <v>20</v>
      </c>
      <c r="F84" s="6" t="s">
        <v>40</v>
      </c>
      <c r="G84" s="6">
        <v>20</v>
      </c>
      <c r="H84" s="6">
        <v>10</v>
      </c>
      <c r="I84" s="6">
        <v>20</v>
      </c>
      <c r="J84" s="6">
        <v>350</v>
      </c>
      <c r="K84" s="6">
        <v>140</v>
      </c>
      <c r="L84" s="6">
        <v>140</v>
      </c>
      <c r="M84" s="6">
        <v>1080</v>
      </c>
      <c r="N84" s="6"/>
      <c r="O84" s="6">
        <v>800</v>
      </c>
      <c r="P84" s="6"/>
      <c r="Q84" s="2697">
        <v>0.74199999999999999</v>
      </c>
      <c r="R84" s="2697"/>
    </row>
    <row r="85" spans="2:18">
      <c r="B85" s="5" t="s">
        <v>132</v>
      </c>
      <c r="C85" s="6">
        <v>30</v>
      </c>
      <c r="D85" s="6" t="s">
        <v>40</v>
      </c>
      <c r="E85" s="6">
        <v>0</v>
      </c>
      <c r="F85" s="6">
        <v>0</v>
      </c>
      <c r="G85" s="6">
        <v>0</v>
      </c>
      <c r="H85" s="6">
        <v>0</v>
      </c>
      <c r="I85" s="6" t="s">
        <v>40</v>
      </c>
      <c r="J85" s="6">
        <v>30</v>
      </c>
      <c r="K85" s="6">
        <v>10</v>
      </c>
      <c r="L85" s="6">
        <v>10</v>
      </c>
      <c r="M85" s="6">
        <v>90</v>
      </c>
      <c r="N85" s="6"/>
      <c r="O85" s="6">
        <v>60</v>
      </c>
      <c r="P85" s="6"/>
      <c r="Q85" s="2697">
        <v>0.73299999999999998</v>
      </c>
      <c r="R85" s="2697"/>
    </row>
    <row r="86" spans="2:18">
      <c r="B86" s="5"/>
    </row>
    <row r="87" spans="2:18" ht="13">
      <c r="B87" s="3" t="s">
        <v>134</v>
      </c>
      <c r="C87" s="6"/>
      <c r="D87" s="6"/>
      <c r="E87" s="6"/>
      <c r="F87" s="6"/>
      <c r="G87" s="6"/>
      <c r="H87" s="6"/>
      <c r="I87" s="6"/>
      <c r="J87" s="6"/>
      <c r="K87" s="6"/>
      <c r="L87" s="6"/>
      <c r="M87" s="6"/>
      <c r="N87" s="6"/>
      <c r="O87" s="6"/>
      <c r="P87" s="6"/>
      <c r="Q87" s="2699"/>
      <c r="R87" s="2699"/>
    </row>
    <row r="88" spans="2:18">
      <c r="B88" s="5" t="s">
        <v>135</v>
      </c>
      <c r="C88" s="6">
        <v>530</v>
      </c>
      <c r="D88" s="6">
        <v>10</v>
      </c>
      <c r="E88" s="6">
        <v>40</v>
      </c>
      <c r="F88" s="6">
        <v>10</v>
      </c>
      <c r="G88" s="6">
        <v>80</v>
      </c>
      <c r="H88" s="6">
        <v>20</v>
      </c>
      <c r="I88" s="6">
        <v>30</v>
      </c>
      <c r="J88" s="6">
        <v>820</v>
      </c>
      <c r="K88" s="6">
        <v>100</v>
      </c>
      <c r="L88" s="6">
        <v>1890</v>
      </c>
      <c r="M88" s="6">
        <v>3520</v>
      </c>
      <c r="N88" s="6"/>
      <c r="O88" s="6">
        <v>1530</v>
      </c>
      <c r="P88" s="6"/>
      <c r="Q88" s="2699">
        <v>0.435</v>
      </c>
      <c r="R88" s="2699"/>
    </row>
    <row r="89" spans="2:18">
      <c r="B89" s="5" t="s">
        <v>136</v>
      </c>
      <c r="C89" s="6">
        <v>370</v>
      </c>
      <c r="D89" s="6">
        <v>10</v>
      </c>
      <c r="E89" s="6">
        <v>60</v>
      </c>
      <c r="F89" s="6" t="s">
        <v>40</v>
      </c>
      <c r="G89" s="6">
        <v>70</v>
      </c>
      <c r="H89" s="6">
        <v>20</v>
      </c>
      <c r="I89" s="6">
        <v>20</v>
      </c>
      <c r="J89" s="6">
        <v>320</v>
      </c>
      <c r="K89" s="6">
        <v>120</v>
      </c>
      <c r="L89" s="6">
        <v>350</v>
      </c>
      <c r="M89" s="6">
        <v>1330</v>
      </c>
      <c r="N89" s="6"/>
      <c r="O89" s="6">
        <v>860</v>
      </c>
      <c r="P89" s="6"/>
      <c r="Q89" s="2699">
        <v>0.65</v>
      </c>
      <c r="R89" s="2699"/>
    </row>
    <row r="90" spans="2:18">
      <c r="B90" s="5" t="s">
        <v>137</v>
      </c>
      <c r="C90" s="6">
        <v>2550</v>
      </c>
      <c r="D90" s="6">
        <v>50</v>
      </c>
      <c r="E90" s="6">
        <v>190</v>
      </c>
      <c r="F90" s="6">
        <v>30</v>
      </c>
      <c r="G90" s="6">
        <v>300</v>
      </c>
      <c r="H90" s="6">
        <v>50</v>
      </c>
      <c r="I90" s="6">
        <v>520</v>
      </c>
      <c r="J90" s="6">
        <v>1330</v>
      </c>
      <c r="K90" s="6">
        <v>660</v>
      </c>
      <c r="L90" s="6">
        <v>1240</v>
      </c>
      <c r="M90" s="6">
        <v>6910</v>
      </c>
      <c r="N90" s="6"/>
      <c r="O90" s="6">
        <v>5010</v>
      </c>
      <c r="P90" s="6"/>
      <c r="Q90" s="2699">
        <v>0.72499999999999998</v>
      </c>
      <c r="R90" s="2699"/>
    </row>
    <row r="91" spans="2:18">
      <c r="B91" s="5"/>
    </row>
    <row r="92" spans="2:18" ht="13">
      <c r="B92" s="3" t="s">
        <v>138</v>
      </c>
      <c r="C92" s="6"/>
      <c r="D92" s="6"/>
      <c r="E92" s="6"/>
      <c r="F92" s="6"/>
      <c r="G92" s="6"/>
      <c r="H92" s="6"/>
      <c r="I92" s="6"/>
      <c r="J92" s="6"/>
      <c r="K92" s="6"/>
      <c r="L92" s="6"/>
      <c r="M92" s="6"/>
      <c r="N92" s="6"/>
      <c r="O92" s="6"/>
      <c r="P92" s="6"/>
      <c r="Q92" s="2700"/>
      <c r="R92" s="2700"/>
    </row>
    <row r="93" spans="2:18">
      <c r="B93" s="5" t="s">
        <v>138</v>
      </c>
      <c r="C93" s="6">
        <v>2010</v>
      </c>
      <c r="D93" s="6">
        <v>10</v>
      </c>
      <c r="E93" s="6">
        <v>60</v>
      </c>
      <c r="F93" s="6" t="s">
        <v>40</v>
      </c>
      <c r="G93" s="6">
        <v>70</v>
      </c>
      <c r="H93" s="6">
        <v>40</v>
      </c>
      <c r="I93" s="6">
        <v>150</v>
      </c>
      <c r="J93" s="6">
        <v>1780</v>
      </c>
      <c r="K93" s="6">
        <v>630</v>
      </c>
      <c r="L93" s="6">
        <v>1600</v>
      </c>
      <c r="M93" s="6">
        <v>6350</v>
      </c>
      <c r="N93" s="6"/>
      <c r="O93" s="6">
        <v>4120</v>
      </c>
      <c r="P93" s="6"/>
      <c r="Q93" s="2700">
        <v>0.64900000000000002</v>
      </c>
      <c r="R93" s="2700"/>
    </row>
    <row r="94" spans="2:18">
      <c r="B94" s="5"/>
    </row>
    <row r="95" spans="2:18" ht="13">
      <c r="B95" s="3" t="s">
        <v>139</v>
      </c>
      <c r="C95" s="6"/>
      <c r="D95" s="6"/>
      <c r="E95" s="6"/>
      <c r="F95" s="6"/>
      <c r="G95" s="6"/>
      <c r="H95" s="6"/>
      <c r="I95" s="6"/>
      <c r="J95" s="6"/>
      <c r="K95" s="6"/>
      <c r="L95" s="6"/>
      <c r="M95" s="6"/>
      <c r="N95" s="6"/>
      <c r="O95" s="6"/>
      <c r="P95" s="6"/>
      <c r="Q95" s="2701"/>
      <c r="R95" s="2701"/>
    </row>
    <row r="96" spans="2:18">
      <c r="B96" s="5" t="s">
        <v>140</v>
      </c>
      <c r="C96" s="6">
        <v>15840</v>
      </c>
      <c r="D96" s="6">
        <v>120</v>
      </c>
      <c r="E96" s="6">
        <v>690</v>
      </c>
      <c r="F96" s="6">
        <v>70</v>
      </c>
      <c r="G96" s="6">
        <v>2140</v>
      </c>
      <c r="H96" s="6">
        <v>460</v>
      </c>
      <c r="I96" s="6">
        <v>920</v>
      </c>
      <c r="J96" s="6">
        <v>12790</v>
      </c>
      <c r="K96" s="6">
        <v>4310</v>
      </c>
      <c r="L96" s="6">
        <v>25610</v>
      </c>
      <c r="M96" s="6">
        <v>62940</v>
      </c>
      <c r="N96" s="6"/>
      <c r="O96" s="6">
        <v>33030</v>
      </c>
      <c r="P96" s="6"/>
      <c r="Q96" s="2701">
        <v>0.52500000000000002</v>
      </c>
      <c r="R96" s="2701"/>
    </row>
    <row r="97" spans="2:18">
      <c r="B97" s="5" t="s">
        <v>141</v>
      </c>
      <c r="C97" s="6">
        <v>1020</v>
      </c>
      <c r="D97" s="6" t="s">
        <v>40</v>
      </c>
      <c r="E97" s="6">
        <v>40</v>
      </c>
      <c r="F97" s="6" t="s">
        <v>40</v>
      </c>
      <c r="G97" s="6">
        <v>80</v>
      </c>
      <c r="H97" s="6">
        <v>30</v>
      </c>
      <c r="I97" s="6">
        <v>60</v>
      </c>
      <c r="J97" s="6">
        <v>760</v>
      </c>
      <c r="K97" s="6">
        <v>320</v>
      </c>
      <c r="L97" s="6">
        <v>1210</v>
      </c>
      <c r="M97" s="6">
        <v>3540</v>
      </c>
      <c r="N97" s="6"/>
      <c r="O97" s="6">
        <v>2000</v>
      </c>
      <c r="P97" s="6"/>
      <c r="Q97" s="2701">
        <v>0.56599999999999995</v>
      </c>
      <c r="R97" s="2701"/>
    </row>
    <row r="98" spans="2:18">
      <c r="B98" s="5"/>
    </row>
    <row r="99" spans="2:18" ht="13">
      <c r="B99" s="3" t="s">
        <v>142</v>
      </c>
      <c r="C99" s="6"/>
      <c r="D99" s="6"/>
      <c r="E99" s="6"/>
      <c r="F99" s="6"/>
      <c r="G99" s="6"/>
      <c r="H99" s="6"/>
      <c r="I99" s="6"/>
      <c r="J99" s="6"/>
      <c r="K99" s="6"/>
      <c r="L99" s="6"/>
      <c r="M99" s="6"/>
      <c r="N99" s="6"/>
      <c r="O99" s="6"/>
      <c r="P99" s="6"/>
      <c r="Q99" s="2702"/>
      <c r="R99" s="2702"/>
    </row>
    <row r="100" spans="2:18">
      <c r="B100" s="5" t="s">
        <v>143</v>
      </c>
      <c r="C100" s="6">
        <v>430</v>
      </c>
      <c r="D100" s="6" t="s">
        <v>40</v>
      </c>
      <c r="E100" s="6">
        <v>60</v>
      </c>
      <c r="F100" s="6">
        <v>20</v>
      </c>
      <c r="G100" s="6">
        <v>70</v>
      </c>
      <c r="H100" s="6">
        <v>20</v>
      </c>
      <c r="I100" s="6">
        <v>20</v>
      </c>
      <c r="J100" s="6">
        <v>990</v>
      </c>
      <c r="K100" s="6">
        <v>400</v>
      </c>
      <c r="L100" s="6">
        <v>20</v>
      </c>
      <c r="M100" s="6">
        <v>2020</v>
      </c>
      <c r="N100" s="6"/>
      <c r="O100" s="6">
        <v>1610</v>
      </c>
      <c r="P100" s="6"/>
      <c r="Q100" s="2702">
        <v>0.79500000000000004</v>
      </c>
      <c r="R100" s="2702"/>
    </row>
    <row r="101" spans="2:18">
      <c r="B101" s="5" t="s">
        <v>144</v>
      </c>
      <c r="C101" s="6">
        <v>0</v>
      </c>
      <c r="D101" s="6">
        <v>0</v>
      </c>
      <c r="E101" s="6">
        <v>0</v>
      </c>
      <c r="F101" s="6">
        <v>0</v>
      </c>
      <c r="G101" s="6">
        <v>0</v>
      </c>
      <c r="H101" s="6">
        <v>0</v>
      </c>
      <c r="I101" s="6">
        <v>0</v>
      </c>
      <c r="J101" s="6">
        <v>0</v>
      </c>
      <c r="K101" s="6">
        <v>0</v>
      </c>
      <c r="L101" s="6">
        <v>110</v>
      </c>
      <c r="M101" s="6">
        <v>110</v>
      </c>
      <c r="N101" s="6"/>
      <c r="O101" s="6">
        <v>0</v>
      </c>
      <c r="P101" s="6"/>
      <c r="Q101" s="2702">
        <v>0</v>
      </c>
      <c r="R101" s="2702"/>
    </row>
    <row r="102" spans="2:18">
      <c r="B102" s="5" t="s">
        <v>145</v>
      </c>
      <c r="C102" s="6">
        <v>210</v>
      </c>
      <c r="D102" s="6" t="s">
        <v>40</v>
      </c>
      <c r="E102" s="6">
        <v>10</v>
      </c>
      <c r="F102" s="6">
        <v>0</v>
      </c>
      <c r="G102" s="6">
        <v>30</v>
      </c>
      <c r="H102" s="6">
        <v>10</v>
      </c>
      <c r="I102" s="6">
        <v>10</v>
      </c>
      <c r="J102" s="6">
        <v>140</v>
      </c>
      <c r="K102" s="6">
        <v>60</v>
      </c>
      <c r="L102" s="6">
        <v>0</v>
      </c>
      <c r="M102" s="6">
        <v>460</v>
      </c>
      <c r="N102" s="6"/>
      <c r="O102" s="6">
        <v>400</v>
      </c>
      <c r="P102" s="6"/>
      <c r="Q102" s="2702">
        <v>0.86499999999999999</v>
      </c>
      <c r="R102" s="2702"/>
    </row>
    <row r="103" spans="2:18">
      <c r="B103" s="5" t="s">
        <v>146</v>
      </c>
      <c r="C103" s="6">
        <v>10</v>
      </c>
      <c r="D103" s="6">
        <v>0</v>
      </c>
      <c r="E103" s="6">
        <v>0</v>
      </c>
      <c r="F103" s="6">
        <v>0</v>
      </c>
      <c r="G103" s="6" t="s">
        <v>40</v>
      </c>
      <c r="H103" s="6">
        <v>0</v>
      </c>
      <c r="I103" s="6">
        <v>0</v>
      </c>
      <c r="J103" s="6">
        <v>30</v>
      </c>
      <c r="K103" s="6">
        <v>10</v>
      </c>
      <c r="L103" s="6">
        <v>0</v>
      </c>
      <c r="M103" s="6">
        <v>40</v>
      </c>
      <c r="N103" s="6"/>
      <c r="O103" s="6">
        <v>40</v>
      </c>
      <c r="P103" s="6"/>
      <c r="Q103" s="2702">
        <v>0.88400000000000001</v>
      </c>
      <c r="R103" s="2702"/>
    </row>
    <row r="104" spans="2:18">
      <c r="B104" s="5" t="s">
        <v>147</v>
      </c>
      <c r="C104" s="6">
        <v>0</v>
      </c>
      <c r="D104" s="6">
        <v>0</v>
      </c>
      <c r="E104" s="6">
        <v>0</v>
      </c>
      <c r="F104" s="6">
        <v>0</v>
      </c>
      <c r="G104" s="6">
        <v>0</v>
      </c>
      <c r="H104" s="6">
        <v>0</v>
      </c>
      <c r="I104" s="6">
        <v>0</v>
      </c>
      <c r="J104" s="6">
        <v>0</v>
      </c>
      <c r="K104" s="6">
        <v>0</v>
      </c>
      <c r="L104" s="6">
        <v>40</v>
      </c>
      <c r="M104" s="6">
        <v>40</v>
      </c>
      <c r="N104" s="6"/>
      <c r="O104" s="6">
        <v>0</v>
      </c>
      <c r="P104" s="6"/>
      <c r="Q104" s="2702">
        <v>0</v>
      </c>
      <c r="R104" s="2702"/>
    </row>
    <row r="105" spans="2:18">
      <c r="B105" s="5"/>
    </row>
    <row r="106" spans="2:18" ht="13">
      <c r="B106" s="3" t="s">
        <v>148</v>
      </c>
      <c r="C106" s="6"/>
      <c r="D106" s="6"/>
      <c r="E106" s="6"/>
      <c r="F106" s="6"/>
      <c r="G106" s="6"/>
      <c r="H106" s="6"/>
      <c r="I106" s="6"/>
      <c r="J106" s="6"/>
      <c r="K106" s="6"/>
      <c r="L106" s="6"/>
      <c r="M106" s="6"/>
      <c r="N106" s="6"/>
      <c r="O106" s="6"/>
      <c r="P106" s="6"/>
      <c r="Q106" s="2703"/>
      <c r="R106" s="2703"/>
    </row>
    <row r="107" spans="2:18">
      <c r="B107" s="5" t="s">
        <v>149</v>
      </c>
      <c r="C107" s="6">
        <v>14400</v>
      </c>
      <c r="D107" s="6">
        <v>120</v>
      </c>
      <c r="E107" s="6">
        <v>1090</v>
      </c>
      <c r="F107" s="6">
        <v>80</v>
      </c>
      <c r="G107" s="6">
        <v>2300</v>
      </c>
      <c r="H107" s="6">
        <v>810</v>
      </c>
      <c r="I107" s="6">
        <v>4170</v>
      </c>
      <c r="J107" s="6">
        <v>10630</v>
      </c>
      <c r="K107" s="6">
        <v>0</v>
      </c>
      <c r="L107" s="6">
        <v>1780</v>
      </c>
      <c r="M107" s="6">
        <v>35370</v>
      </c>
      <c r="N107" s="6"/>
      <c r="O107" s="6">
        <v>33600</v>
      </c>
      <c r="P107" s="6"/>
      <c r="Q107" s="2703">
        <v>0.95</v>
      </c>
      <c r="R107" s="2703"/>
    </row>
    <row r="108" spans="2:18">
      <c r="B108" s="5"/>
    </row>
    <row r="109" spans="2:18" ht="13">
      <c r="B109" s="3" t="s">
        <v>150</v>
      </c>
      <c r="C109" s="6"/>
      <c r="D109" s="6"/>
      <c r="E109" s="6"/>
      <c r="F109" s="6"/>
      <c r="G109" s="6"/>
      <c r="H109" s="6"/>
      <c r="I109" s="6"/>
      <c r="J109" s="6"/>
      <c r="K109" s="6"/>
      <c r="L109" s="6"/>
      <c r="M109" s="6"/>
      <c r="N109" s="6"/>
      <c r="O109" s="6"/>
      <c r="P109" s="6"/>
      <c r="Q109" s="2704"/>
      <c r="R109" s="2704"/>
    </row>
    <row r="110" spans="2:18">
      <c r="B110" s="5" t="s">
        <v>151</v>
      </c>
      <c r="C110" s="6">
        <v>1640</v>
      </c>
      <c r="D110" s="6">
        <v>20</v>
      </c>
      <c r="E110" s="6">
        <v>140</v>
      </c>
      <c r="F110" s="6">
        <v>20</v>
      </c>
      <c r="G110" s="6">
        <v>220</v>
      </c>
      <c r="H110" s="6">
        <v>70</v>
      </c>
      <c r="I110" s="6">
        <v>110</v>
      </c>
      <c r="J110" s="6">
        <v>1680</v>
      </c>
      <c r="K110" s="6">
        <v>520</v>
      </c>
      <c r="L110" s="6">
        <v>940</v>
      </c>
      <c r="M110" s="6">
        <v>5340</v>
      </c>
      <c r="N110" s="6"/>
      <c r="O110" s="6">
        <v>3890</v>
      </c>
      <c r="P110" s="6"/>
      <c r="Q110" s="2704">
        <v>0.72699999999999998</v>
      </c>
      <c r="R110" s="2704"/>
    </row>
    <row r="111" spans="2:18">
      <c r="B111" s="5" t="s">
        <v>152</v>
      </c>
      <c r="C111" s="6">
        <v>100</v>
      </c>
      <c r="D111" s="6" t="s">
        <v>40</v>
      </c>
      <c r="E111" s="6" t="s">
        <v>40</v>
      </c>
      <c r="F111" s="6" t="s">
        <v>40</v>
      </c>
      <c r="G111" s="6">
        <v>10</v>
      </c>
      <c r="H111" s="6">
        <v>0</v>
      </c>
      <c r="I111" s="6">
        <v>10</v>
      </c>
      <c r="J111" s="6">
        <v>80</v>
      </c>
      <c r="K111" s="6">
        <v>40</v>
      </c>
      <c r="L111" s="6">
        <v>70</v>
      </c>
      <c r="M111" s="6">
        <v>300</v>
      </c>
      <c r="N111" s="6"/>
      <c r="O111" s="6">
        <v>200</v>
      </c>
      <c r="P111" s="6"/>
      <c r="Q111" s="2704">
        <v>0.65500000000000003</v>
      </c>
      <c r="R111" s="2704"/>
    </row>
    <row r="112" spans="2:18">
      <c r="B112" s="5" t="s">
        <v>790</v>
      </c>
      <c r="C112" s="6">
        <v>6460</v>
      </c>
      <c r="D112" s="6">
        <v>50</v>
      </c>
      <c r="E112" s="6">
        <v>340</v>
      </c>
      <c r="F112" s="6">
        <v>40</v>
      </c>
      <c r="G112" s="6">
        <v>740</v>
      </c>
      <c r="H112" s="6">
        <v>240</v>
      </c>
      <c r="I112" s="6">
        <v>360</v>
      </c>
      <c r="J112" s="6">
        <v>3700</v>
      </c>
      <c r="K112" s="6">
        <v>2290</v>
      </c>
      <c r="L112" s="6">
        <v>2390</v>
      </c>
      <c r="M112" s="6">
        <v>16600</v>
      </c>
      <c r="N112" s="6"/>
      <c r="O112" s="6">
        <v>11930</v>
      </c>
      <c r="P112" s="6"/>
      <c r="Q112" s="2704">
        <v>0.71799999999999997</v>
      </c>
      <c r="R112" s="2704"/>
    </row>
    <row r="113" spans="2:18">
      <c r="B113" s="5" t="s">
        <v>153</v>
      </c>
      <c r="C113" s="6">
        <v>470</v>
      </c>
      <c r="D113" s="6" t="s">
        <v>40</v>
      </c>
      <c r="E113" s="6">
        <v>10</v>
      </c>
      <c r="F113" s="6">
        <v>10</v>
      </c>
      <c r="G113" s="6">
        <v>40</v>
      </c>
      <c r="H113" s="6">
        <v>10</v>
      </c>
      <c r="I113" s="6">
        <v>30</v>
      </c>
      <c r="J113" s="6">
        <v>450</v>
      </c>
      <c r="K113" s="6">
        <v>90</v>
      </c>
      <c r="L113" s="6">
        <v>80</v>
      </c>
      <c r="M113" s="6">
        <v>1190</v>
      </c>
      <c r="N113" s="6"/>
      <c r="O113" s="6">
        <v>1020</v>
      </c>
      <c r="P113" s="6"/>
      <c r="Q113" s="2704">
        <v>0.85599999999999998</v>
      </c>
      <c r="R113" s="2704"/>
    </row>
    <row r="114" spans="2:18">
      <c r="B114" s="5" t="s">
        <v>789</v>
      </c>
      <c r="C114" s="6">
        <v>18640</v>
      </c>
      <c r="D114" s="6">
        <v>180</v>
      </c>
      <c r="E114" s="6">
        <v>240</v>
      </c>
      <c r="F114" s="6">
        <v>90</v>
      </c>
      <c r="G114" s="6">
        <v>920</v>
      </c>
      <c r="H114" s="6">
        <v>310</v>
      </c>
      <c r="I114" s="6">
        <v>1470</v>
      </c>
      <c r="J114" s="6">
        <v>17750</v>
      </c>
      <c r="K114" s="6">
        <v>4550</v>
      </c>
      <c r="L114" s="6">
        <v>9880</v>
      </c>
      <c r="M114" s="6">
        <v>54030</v>
      </c>
      <c r="N114" s="6"/>
      <c r="O114" s="6">
        <v>39600</v>
      </c>
      <c r="P114" s="6"/>
      <c r="Q114" s="2704">
        <v>0.73299999999999998</v>
      </c>
      <c r="R114" s="2704"/>
    </row>
    <row r="115" spans="2:18">
      <c r="B115" s="5" t="s">
        <v>154</v>
      </c>
      <c r="C115" s="6">
        <v>340</v>
      </c>
      <c r="D115" s="6" t="s">
        <v>40</v>
      </c>
      <c r="E115" s="6">
        <v>30</v>
      </c>
      <c r="F115" s="6" t="s">
        <v>40</v>
      </c>
      <c r="G115" s="6">
        <v>310</v>
      </c>
      <c r="H115" s="6">
        <v>70</v>
      </c>
      <c r="I115" s="6">
        <v>40</v>
      </c>
      <c r="J115" s="6">
        <v>310</v>
      </c>
      <c r="K115" s="6">
        <v>140</v>
      </c>
      <c r="L115" s="6">
        <v>180</v>
      </c>
      <c r="M115" s="6">
        <v>1420</v>
      </c>
      <c r="N115" s="6"/>
      <c r="O115" s="6">
        <v>1090</v>
      </c>
      <c r="P115" s="6"/>
      <c r="Q115" s="2704">
        <v>0.77100000000000002</v>
      </c>
      <c r="R115" s="2704"/>
    </row>
    <row r="116" spans="2:18">
      <c r="B116" s="5"/>
    </row>
    <row r="117" spans="2:18" ht="13">
      <c r="B117" s="3" t="s">
        <v>155</v>
      </c>
      <c r="C117" s="6"/>
      <c r="D117" s="6"/>
      <c r="E117" s="6"/>
      <c r="F117" s="6"/>
      <c r="G117" s="6"/>
      <c r="H117" s="6"/>
      <c r="I117" s="6"/>
      <c r="J117" s="6"/>
      <c r="K117" s="6"/>
      <c r="L117" s="6"/>
      <c r="M117" s="6"/>
      <c r="N117" s="6"/>
      <c r="O117" s="6"/>
      <c r="P117" s="6"/>
      <c r="Q117" s="2705"/>
      <c r="R117" s="2705"/>
    </row>
    <row r="118" spans="2:18">
      <c r="B118" s="5" t="s">
        <v>155</v>
      </c>
      <c r="C118" s="6">
        <v>90</v>
      </c>
      <c r="D118" s="6">
        <v>10</v>
      </c>
      <c r="E118" s="6">
        <v>20</v>
      </c>
      <c r="F118" s="6" t="s">
        <v>40</v>
      </c>
      <c r="G118" s="6">
        <v>10</v>
      </c>
      <c r="H118" s="6" t="s">
        <v>40</v>
      </c>
      <c r="I118" s="6">
        <v>10</v>
      </c>
      <c r="J118" s="6">
        <v>150</v>
      </c>
      <c r="K118" s="6">
        <v>30</v>
      </c>
      <c r="L118" s="6">
        <v>240</v>
      </c>
      <c r="M118" s="6">
        <v>540</v>
      </c>
      <c r="N118" s="6"/>
      <c r="O118" s="6">
        <v>270</v>
      </c>
      <c r="P118" s="6"/>
      <c r="Q118" s="2705">
        <v>0.499</v>
      </c>
      <c r="R118" s="2705"/>
    </row>
    <row r="119" spans="2:18">
      <c r="B119" s="5"/>
    </row>
    <row r="120" spans="2:18" ht="13">
      <c r="B120" s="3" t="s">
        <v>156</v>
      </c>
      <c r="C120" s="6"/>
      <c r="D120" s="6"/>
      <c r="E120" s="6"/>
      <c r="F120" s="6"/>
      <c r="G120" s="6"/>
      <c r="H120" s="6"/>
      <c r="I120" s="6"/>
      <c r="J120" s="6"/>
      <c r="K120" s="6"/>
      <c r="L120" s="6"/>
      <c r="M120" s="6"/>
      <c r="N120" s="6"/>
      <c r="O120" s="6"/>
      <c r="P120" s="6"/>
      <c r="Q120" s="2706"/>
      <c r="R120" s="2706"/>
    </row>
    <row r="121" spans="2:18">
      <c r="B121" s="5" t="s">
        <v>156</v>
      </c>
      <c r="C121" s="6">
        <v>2000</v>
      </c>
      <c r="D121" s="6">
        <v>10</v>
      </c>
      <c r="E121" s="6">
        <v>50</v>
      </c>
      <c r="F121" s="6">
        <v>10</v>
      </c>
      <c r="G121" s="6">
        <v>100</v>
      </c>
      <c r="H121" s="6">
        <v>50</v>
      </c>
      <c r="I121" s="6">
        <v>90</v>
      </c>
      <c r="J121" s="6">
        <v>1840</v>
      </c>
      <c r="K121" s="6">
        <v>320</v>
      </c>
      <c r="L121" s="6">
        <v>1030</v>
      </c>
      <c r="M121" s="6">
        <v>5480</v>
      </c>
      <c r="N121" s="6"/>
      <c r="O121" s="6">
        <v>4140</v>
      </c>
      <c r="P121" s="6"/>
      <c r="Q121" s="2706">
        <v>0.754</v>
      </c>
      <c r="R121" s="2706"/>
    </row>
    <row r="122" spans="2:18">
      <c r="B122" s="5"/>
    </row>
    <row r="123" spans="2:18" ht="13">
      <c r="B123" s="3" t="s">
        <v>157</v>
      </c>
      <c r="C123" s="6"/>
      <c r="D123" s="6"/>
      <c r="E123" s="6"/>
      <c r="F123" s="6"/>
      <c r="G123" s="6"/>
      <c r="H123" s="6"/>
      <c r="I123" s="6"/>
      <c r="J123" s="6"/>
      <c r="K123" s="6"/>
      <c r="L123" s="6"/>
      <c r="M123" s="6"/>
      <c r="N123" s="6"/>
      <c r="O123" s="6"/>
      <c r="P123" s="6"/>
      <c r="Q123" s="2707"/>
      <c r="R123" s="2707"/>
    </row>
    <row r="124" spans="2:18">
      <c r="B124" s="5" t="s">
        <v>157</v>
      </c>
      <c r="C124" s="6">
        <v>50</v>
      </c>
      <c r="D124" s="6" t="s">
        <v>40</v>
      </c>
      <c r="E124" s="6">
        <v>0</v>
      </c>
      <c r="F124" s="6">
        <v>0</v>
      </c>
      <c r="G124" s="6" t="s">
        <v>40</v>
      </c>
      <c r="H124" s="6">
        <v>0</v>
      </c>
      <c r="I124" s="6" t="s">
        <v>40</v>
      </c>
      <c r="J124" s="6">
        <v>30</v>
      </c>
      <c r="K124" s="6">
        <v>10</v>
      </c>
      <c r="L124" s="6">
        <v>70</v>
      </c>
      <c r="M124" s="6">
        <v>160</v>
      </c>
      <c r="N124" s="6"/>
      <c r="O124" s="6">
        <v>80</v>
      </c>
      <c r="P124" s="6"/>
      <c r="Q124" s="2707">
        <v>0.51900000000000002</v>
      </c>
      <c r="R124" s="2707"/>
    </row>
    <row r="125" spans="2:18">
      <c r="B125" s="5"/>
    </row>
    <row r="126" spans="2:18" ht="13">
      <c r="B126" s="3" t="s">
        <v>158</v>
      </c>
      <c r="C126" s="6"/>
      <c r="D126" s="6"/>
      <c r="E126" s="6"/>
      <c r="F126" s="6"/>
      <c r="G126" s="6"/>
      <c r="H126" s="6"/>
      <c r="I126" s="6"/>
      <c r="J126" s="6"/>
      <c r="K126" s="6"/>
      <c r="L126" s="6"/>
      <c r="M126" s="6"/>
      <c r="N126" s="6"/>
      <c r="O126" s="6"/>
      <c r="P126" s="6"/>
      <c r="Q126" s="2708"/>
      <c r="R126" s="2708"/>
    </row>
    <row r="127" spans="2:18">
      <c r="B127" s="5" t="s">
        <v>158</v>
      </c>
      <c r="C127" s="6">
        <v>800</v>
      </c>
      <c r="D127" s="6">
        <v>10</v>
      </c>
      <c r="E127" s="6">
        <v>30</v>
      </c>
      <c r="F127" s="6">
        <v>10</v>
      </c>
      <c r="G127" s="6">
        <v>40</v>
      </c>
      <c r="H127" s="6">
        <v>20</v>
      </c>
      <c r="I127" s="6">
        <v>30</v>
      </c>
      <c r="J127" s="6">
        <v>660</v>
      </c>
      <c r="K127" s="6">
        <v>80</v>
      </c>
      <c r="L127" s="6">
        <v>110</v>
      </c>
      <c r="M127" s="6">
        <v>1780</v>
      </c>
      <c r="N127" s="6"/>
      <c r="O127" s="6">
        <v>1590</v>
      </c>
      <c r="P127" s="6"/>
      <c r="Q127" s="2708">
        <v>0.89400000000000002</v>
      </c>
      <c r="R127" s="2708"/>
    </row>
    <row r="128" spans="2:18">
      <c r="B128" s="5"/>
    </row>
    <row r="129" spans="2:18" ht="13">
      <c r="B129" s="3" t="s">
        <v>159</v>
      </c>
      <c r="C129" s="6"/>
      <c r="D129" s="6"/>
      <c r="E129" s="6"/>
      <c r="F129" s="6"/>
      <c r="G129" s="6"/>
      <c r="H129" s="6"/>
      <c r="I129" s="6"/>
      <c r="J129" s="6"/>
      <c r="K129" s="6"/>
      <c r="L129" s="6"/>
      <c r="M129" s="6"/>
      <c r="N129" s="6"/>
      <c r="O129" s="6"/>
      <c r="P129" s="6"/>
      <c r="Q129" s="2709"/>
      <c r="R129" s="2709"/>
    </row>
    <row r="130" spans="2:18">
      <c r="B130" s="5" t="s">
        <v>159</v>
      </c>
      <c r="C130" s="6">
        <v>190</v>
      </c>
      <c r="D130" s="6" t="s">
        <v>40</v>
      </c>
      <c r="E130" s="6">
        <v>20</v>
      </c>
      <c r="F130" s="6">
        <v>10</v>
      </c>
      <c r="G130" s="6">
        <v>20</v>
      </c>
      <c r="H130" s="6">
        <v>10</v>
      </c>
      <c r="I130" s="6">
        <v>10</v>
      </c>
      <c r="J130" s="6">
        <v>260</v>
      </c>
      <c r="K130" s="6">
        <v>60</v>
      </c>
      <c r="L130" s="6">
        <v>610</v>
      </c>
      <c r="M130" s="6">
        <v>1180</v>
      </c>
      <c r="N130" s="6"/>
      <c r="O130" s="6">
        <v>520</v>
      </c>
      <c r="P130" s="6"/>
      <c r="Q130" s="2709">
        <v>0.436</v>
      </c>
      <c r="R130" s="2709"/>
    </row>
    <row r="131" spans="2:18">
      <c r="B131" s="5"/>
    </row>
    <row r="132" spans="2:18" ht="13">
      <c r="B132" s="3" t="s">
        <v>161</v>
      </c>
      <c r="C132" s="6"/>
      <c r="D132" s="6"/>
      <c r="E132" s="6"/>
      <c r="F132" s="6"/>
      <c r="G132" s="6"/>
      <c r="H132" s="6"/>
      <c r="I132" s="6"/>
      <c r="J132" s="6"/>
      <c r="K132" s="6"/>
      <c r="L132" s="6"/>
      <c r="M132" s="6"/>
      <c r="N132" s="6"/>
      <c r="O132" s="6"/>
      <c r="P132" s="6"/>
      <c r="Q132" s="2711"/>
      <c r="R132" s="2711"/>
    </row>
    <row r="133" spans="2:18">
      <c r="B133" s="5" t="s">
        <v>161</v>
      </c>
      <c r="C133" s="6">
        <v>90</v>
      </c>
      <c r="D133" s="6">
        <v>0</v>
      </c>
      <c r="E133" s="6" t="s">
        <v>40</v>
      </c>
      <c r="F133" s="6">
        <v>0</v>
      </c>
      <c r="G133" s="6">
        <v>10</v>
      </c>
      <c r="H133" s="6">
        <v>10</v>
      </c>
      <c r="I133" s="6">
        <v>10</v>
      </c>
      <c r="J133" s="6">
        <v>100</v>
      </c>
      <c r="K133" s="6">
        <v>90</v>
      </c>
      <c r="L133" s="6">
        <v>40</v>
      </c>
      <c r="M133" s="6">
        <v>330</v>
      </c>
      <c r="N133" s="6"/>
      <c r="O133" s="6">
        <v>210</v>
      </c>
      <c r="P133" s="6"/>
      <c r="Q133" s="2711">
        <v>0.63100000000000001</v>
      </c>
      <c r="R133" s="2711"/>
    </row>
    <row r="134" spans="2:18">
      <c r="B134" s="5"/>
    </row>
    <row r="135" spans="2:18" ht="13">
      <c r="B135" s="3" t="s">
        <v>160</v>
      </c>
      <c r="C135" s="6"/>
      <c r="D135" s="6"/>
      <c r="E135" s="6"/>
      <c r="F135" s="6"/>
      <c r="G135" s="6"/>
      <c r="H135" s="6"/>
      <c r="I135" s="6"/>
      <c r="J135" s="6"/>
      <c r="K135" s="6"/>
      <c r="L135" s="6"/>
      <c r="M135" s="6"/>
      <c r="N135" s="6"/>
      <c r="O135" s="6"/>
      <c r="P135" s="6"/>
      <c r="Q135" s="2710"/>
      <c r="R135" s="2710"/>
    </row>
    <row r="136" spans="2:18">
      <c r="B136" s="5" t="s">
        <v>160</v>
      </c>
      <c r="C136" s="6">
        <v>70</v>
      </c>
      <c r="D136" s="6">
        <v>0</v>
      </c>
      <c r="E136" s="6" t="s">
        <v>40</v>
      </c>
      <c r="F136" s="6">
        <v>0</v>
      </c>
      <c r="G136" s="6">
        <v>10</v>
      </c>
      <c r="H136" s="6">
        <v>10</v>
      </c>
      <c r="I136" s="6" t="s">
        <v>40</v>
      </c>
      <c r="J136" s="6">
        <v>90</v>
      </c>
      <c r="K136" s="6">
        <v>20</v>
      </c>
      <c r="L136" s="6">
        <v>60</v>
      </c>
      <c r="M136" s="6">
        <v>260</v>
      </c>
      <c r="N136" s="6"/>
      <c r="O136" s="6">
        <v>190</v>
      </c>
      <c r="P136" s="6"/>
      <c r="Q136" s="2710">
        <v>0.71799999999999997</v>
      </c>
      <c r="R136" s="2710"/>
    </row>
    <row r="137" spans="2:18">
      <c r="B137" s="5"/>
    </row>
    <row r="138" spans="2:18" ht="13">
      <c r="B138" s="3" t="s">
        <v>162</v>
      </c>
      <c r="C138" s="6"/>
      <c r="D138" s="6"/>
      <c r="E138" s="6"/>
      <c r="F138" s="6"/>
      <c r="G138" s="6"/>
      <c r="H138" s="6"/>
      <c r="I138" s="6"/>
      <c r="J138" s="6"/>
      <c r="K138" s="6"/>
      <c r="L138" s="6"/>
      <c r="M138" s="6"/>
      <c r="N138" s="6"/>
      <c r="O138" s="6"/>
      <c r="P138" s="6"/>
      <c r="Q138" s="2712"/>
      <c r="R138" s="2712"/>
    </row>
    <row r="139" spans="2:18">
      <c r="B139" s="5" t="s">
        <v>163</v>
      </c>
      <c r="C139" s="6">
        <v>20</v>
      </c>
      <c r="D139" s="6" t="s">
        <v>40</v>
      </c>
      <c r="E139" s="6">
        <v>0</v>
      </c>
      <c r="F139" s="6">
        <v>0</v>
      </c>
      <c r="G139" s="6">
        <v>0</v>
      </c>
      <c r="H139" s="6">
        <v>0</v>
      </c>
      <c r="I139" s="6">
        <v>0</v>
      </c>
      <c r="J139" s="6">
        <v>30</v>
      </c>
      <c r="K139" s="6">
        <v>10</v>
      </c>
      <c r="L139" s="6">
        <v>60</v>
      </c>
      <c r="M139" s="6">
        <v>120</v>
      </c>
      <c r="N139" s="6"/>
      <c r="O139" s="6">
        <v>50</v>
      </c>
      <c r="P139" s="6"/>
      <c r="Q139" s="2712">
        <v>0.40500000000000003</v>
      </c>
      <c r="R139" s="2712"/>
    </row>
    <row r="140" spans="2:18">
      <c r="B140" s="5"/>
    </row>
    <row r="141" spans="2:18" ht="13">
      <c r="B141" s="3" t="s">
        <v>164</v>
      </c>
      <c r="C141" s="6"/>
      <c r="D141" s="6"/>
      <c r="E141" s="6"/>
      <c r="F141" s="6"/>
      <c r="G141" s="6"/>
      <c r="H141" s="6"/>
      <c r="I141" s="6"/>
      <c r="J141" s="6"/>
      <c r="K141" s="6"/>
      <c r="L141" s="6"/>
      <c r="M141" s="6"/>
      <c r="N141" s="6"/>
      <c r="O141" s="6"/>
      <c r="P141" s="6"/>
      <c r="Q141" s="2713"/>
      <c r="R141" s="2713"/>
    </row>
    <row r="142" spans="2:18">
      <c r="B142" s="5" t="s">
        <v>165</v>
      </c>
      <c r="C142" s="6">
        <v>1990</v>
      </c>
      <c r="D142" s="6">
        <v>20</v>
      </c>
      <c r="E142" s="6">
        <v>10</v>
      </c>
      <c r="F142" s="6">
        <v>10</v>
      </c>
      <c r="G142" s="6">
        <v>40</v>
      </c>
      <c r="H142" s="6">
        <v>10</v>
      </c>
      <c r="I142" s="6">
        <v>70</v>
      </c>
      <c r="J142" s="6">
        <v>3310</v>
      </c>
      <c r="K142" s="6">
        <v>350</v>
      </c>
      <c r="L142" s="6">
        <v>2010</v>
      </c>
      <c r="M142" s="6">
        <v>7820</v>
      </c>
      <c r="N142" s="6"/>
      <c r="O142" s="6">
        <v>5460</v>
      </c>
      <c r="P142" s="6"/>
      <c r="Q142" s="2713">
        <v>0.69899999999999995</v>
      </c>
      <c r="R142" s="2713"/>
    </row>
    <row r="143" spans="2:18">
      <c r="B143" s="5" t="s">
        <v>166</v>
      </c>
      <c r="C143" s="6">
        <v>20</v>
      </c>
      <c r="D143" s="6">
        <v>0</v>
      </c>
      <c r="E143" s="6">
        <v>0</v>
      </c>
      <c r="F143" s="6">
        <v>0</v>
      </c>
      <c r="G143" s="6" t="s">
        <v>40</v>
      </c>
      <c r="H143" s="6">
        <v>0</v>
      </c>
      <c r="I143" s="6" t="s">
        <v>40</v>
      </c>
      <c r="J143" s="6">
        <v>60</v>
      </c>
      <c r="K143" s="6" t="s">
        <v>40</v>
      </c>
      <c r="L143" s="6">
        <v>30</v>
      </c>
      <c r="M143" s="6">
        <v>120</v>
      </c>
      <c r="N143" s="6"/>
      <c r="O143" s="6">
        <v>80</v>
      </c>
      <c r="P143" s="6"/>
      <c r="Q143" s="2713">
        <v>0.69799999999999995</v>
      </c>
      <c r="R143" s="2713"/>
    </row>
    <row r="144" spans="2:18">
      <c r="B144" s="5" t="s">
        <v>167</v>
      </c>
      <c r="C144" s="6">
        <v>820</v>
      </c>
      <c r="D144" s="6" t="s">
        <v>40</v>
      </c>
      <c r="E144" s="6" t="s">
        <v>40</v>
      </c>
      <c r="F144" s="6" t="s">
        <v>40</v>
      </c>
      <c r="G144" s="6">
        <v>30</v>
      </c>
      <c r="H144" s="6" t="s">
        <v>40</v>
      </c>
      <c r="I144" s="6">
        <v>240</v>
      </c>
      <c r="J144" s="6">
        <v>590</v>
      </c>
      <c r="K144" s="6">
        <v>200</v>
      </c>
      <c r="L144" s="6">
        <v>120</v>
      </c>
      <c r="M144" s="6">
        <v>2020</v>
      </c>
      <c r="N144" s="6"/>
      <c r="O144" s="6">
        <v>1700</v>
      </c>
      <c r="P144" s="6"/>
      <c r="Q144" s="2713">
        <v>0.84</v>
      </c>
      <c r="R144" s="2713"/>
    </row>
    <row r="145" spans="2:18">
      <c r="B145" s="5" t="s">
        <v>168</v>
      </c>
      <c r="C145" s="6">
        <v>80</v>
      </c>
      <c r="D145" s="6">
        <v>0</v>
      </c>
      <c r="E145" s="6" t="s">
        <v>40</v>
      </c>
      <c r="F145" s="6">
        <v>0</v>
      </c>
      <c r="G145" s="6" t="s">
        <v>40</v>
      </c>
      <c r="H145" s="6">
        <v>0</v>
      </c>
      <c r="I145" s="6">
        <v>10</v>
      </c>
      <c r="J145" s="6">
        <v>110</v>
      </c>
      <c r="K145" s="6">
        <v>10</v>
      </c>
      <c r="L145" s="6">
        <v>100</v>
      </c>
      <c r="M145" s="6">
        <v>310</v>
      </c>
      <c r="N145" s="6"/>
      <c r="O145" s="6">
        <v>200</v>
      </c>
      <c r="P145" s="6"/>
      <c r="Q145" s="2713">
        <v>0.63800000000000001</v>
      </c>
      <c r="R145" s="2713"/>
    </row>
    <row r="146" spans="2:18">
      <c r="B146" s="5" t="s">
        <v>169</v>
      </c>
      <c r="C146" s="6">
        <v>100</v>
      </c>
      <c r="D146" s="6">
        <v>0</v>
      </c>
      <c r="E146" s="6">
        <v>0</v>
      </c>
      <c r="F146" s="6">
        <v>0</v>
      </c>
      <c r="G146" s="6">
        <v>0</v>
      </c>
      <c r="H146" s="6" t="s">
        <v>40</v>
      </c>
      <c r="I146" s="6" t="s">
        <v>40</v>
      </c>
      <c r="J146" s="6">
        <v>80</v>
      </c>
      <c r="K146" s="6">
        <v>20</v>
      </c>
      <c r="L146" s="6">
        <v>120</v>
      </c>
      <c r="M146" s="6">
        <v>320</v>
      </c>
      <c r="N146" s="6"/>
      <c r="O146" s="6">
        <v>180</v>
      </c>
      <c r="P146" s="6"/>
      <c r="Q146" s="2713">
        <v>0.56599999999999995</v>
      </c>
      <c r="R146" s="2713"/>
    </row>
    <row r="147" spans="2:18">
      <c r="B147" s="5" t="s">
        <v>170</v>
      </c>
      <c r="C147" s="6">
        <v>60</v>
      </c>
      <c r="D147" s="6">
        <v>0</v>
      </c>
      <c r="E147" s="6" t="s">
        <v>40</v>
      </c>
      <c r="F147" s="6">
        <v>0</v>
      </c>
      <c r="G147" s="6">
        <v>0</v>
      </c>
      <c r="H147" s="6">
        <v>0</v>
      </c>
      <c r="I147" s="6" t="s">
        <v>40</v>
      </c>
      <c r="J147" s="6">
        <v>70</v>
      </c>
      <c r="K147" s="6">
        <v>20</v>
      </c>
      <c r="L147" s="6">
        <v>90</v>
      </c>
      <c r="M147" s="6">
        <v>250</v>
      </c>
      <c r="N147" s="6"/>
      <c r="O147" s="6">
        <v>140</v>
      </c>
      <c r="P147" s="6"/>
      <c r="Q147" s="2713">
        <v>0.54800000000000004</v>
      </c>
      <c r="R147" s="2713"/>
    </row>
    <row r="148" spans="2:18">
      <c r="B148" s="5" t="s">
        <v>171</v>
      </c>
      <c r="C148" s="6">
        <v>80</v>
      </c>
      <c r="D148" s="6" t="s">
        <v>40</v>
      </c>
      <c r="E148" s="6">
        <v>0</v>
      </c>
      <c r="F148" s="6">
        <v>0</v>
      </c>
      <c r="G148" s="6" t="s">
        <v>40</v>
      </c>
      <c r="H148" s="6">
        <v>0</v>
      </c>
      <c r="I148" s="6" t="s">
        <v>40</v>
      </c>
      <c r="J148" s="6">
        <v>160</v>
      </c>
      <c r="K148" s="6">
        <v>10</v>
      </c>
      <c r="L148" s="6">
        <v>750</v>
      </c>
      <c r="M148" s="6">
        <v>990</v>
      </c>
      <c r="N148" s="6"/>
      <c r="O148" s="6">
        <v>240</v>
      </c>
      <c r="P148" s="6"/>
      <c r="Q148" s="2713">
        <v>0.24</v>
      </c>
      <c r="R148" s="2713"/>
    </row>
    <row r="149" spans="2:18">
      <c r="B149" s="5" t="s">
        <v>172</v>
      </c>
      <c r="C149" s="6">
        <v>70</v>
      </c>
      <c r="D149" s="6" t="s">
        <v>40</v>
      </c>
      <c r="E149" s="6">
        <v>0</v>
      </c>
      <c r="F149" s="6">
        <v>0</v>
      </c>
      <c r="G149" s="6">
        <v>0</v>
      </c>
      <c r="H149" s="6">
        <v>0</v>
      </c>
      <c r="I149" s="6">
        <v>10</v>
      </c>
      <c r="J149" s="6">
        <v>140</v>
      </c>
      <c r="K149" s="6">
        <v>10</v>
      </c>
      <c r="L149" s="6">
        <v>200</v>
      </c>
      <c r="M149" s="6">
        <v>440</v>
      </c>
      <c r="N149" s="6"/>
      <c r="O149" s="6">
        <v>220</v>
      </c>
      <c r="P149" s="6"/>
      <c r="Q149" s="2713">
        <v>0.51</v>
      </c>
      <c r="R149" s="2713"/>
    </row>
    <row r="150" spans="2:18">
      <c r="B150" s="5" t="s">
        <v>173</v>
      </c>
      <c r="C150" s="6">
        <v>10</v>
      </c>
      <c r="D150" s="6">
        <v>0</v>
      </c>
      <c r="E150" s="6">
        <v>0</v>
      </c>
      <c r="F150" s="6">
        <v>0</v>
      </c>
      <c r="G150" s="6">
        <v>0</v>
      </c>
      <c r="H150" s="6">
        <v>0</v>
      </c>
      <c r="I150" s="6">
        <v>0</v>
      </c>
      <c r="J150" s="6">
        <v>20</v>
      </c>
      <c r="K150" s="6" t="s">
        <v>40</v>
      </c>
      <c r="L150" s="6">
        <v>10</v>
      </c>
      <c r="M150" s="6">
        <v>50</v>
      </c>
      <c r="N150" s="6"/>
      <c r="O150" s="6">
        <v>40</v>
      </c>
      <c r="P150" s="6"/>
      <c r="Q150" s="2713">
        <v>0.75</v>
      </c>
      <c r="R150" s="2713"/>
    </row>
    <row r="151" spans="2:18">
      <c r="B151" s="5" t="s">
        <v>174</v>
      </c>
      <c r="C151" s="6">
        <v>210</v>
      </c>
      <c r="D151" s="6" t="s">
        <v>40</v>
      </c>
      <c r="E151" s="6" t="s">
        <v>40</v>
      </c>
      <c r="F151" s="6" t="s">
        <v>40</v>
      </c>
      <c r="G151" s="6">
        <v>10</v>
      </c>
      <c r="H151" s="6" t="s">
        <v>40</v>
      </c>
      <c r="I151" s="6">
        <v>10</v>
      </c>
      <c r="J151" s="6">
        <v>420</v>
      </c>
      <c r="K151" s="6">
        <v>80</v>
      </c>
      <c r="L151" s="6">
        <v>440</v>
      </c>
      <c r="M151" s="6">
        <v>1160</v>
      </c>
      <c r="N151" s="6"/>
      <c r="O151" s="6">
        <v>650</v>
      </c>
      <c r="P151" s="6"/>
      <c r="Q151" s="2713">
        <v>0.55600000000000005</v>
      </c>
      <c r="R151" s="2713"/>
    </row>
    <row r="152" spans="2:18">
      <c r="B152" s="5" t="s">
        <v>175</v>
      </c>
      <c r="C152" s="6">
        <v>10</v>
      </c>
      <c r="D152" s="6">
        <v>0</v>
      </c>
      <c r="E152" s="6">
        <v>0</v>
      </c>
      <c r="F152" s="6">
        <v>0</v>
      </c>
      <c r="G152" s="6" t="s">
        <v>40</v>
      </c>
      <c r="H152" s="6">
        <v>0</v>
      </c>
      <c r="I152" s="6">
        <v>0</v>
      </c>
      <c r="J152" s="6">
        <v>30</v>
      </c>
      <c r="K152" s="6" t="s">
        <v>40</v>
      </c>
      <c r="L152" s="6">
        <v>20</v>
      </c>
      <c r="M152" s="6">
        <v>60</v>
      </c>
      <c r="N152" s="6"/>
      <c r="O152" s="6">
        <v>40</v>
      </c>
      <c r="P152" s="6"/>
      <c r="Q152" s="2713">
        <v>0.70199999999999996</v>
      </c>
      <c r="R152" s="2713"/>
    </row>
    <row r="153" spans="2:18">
      <c r="B153" s="5" t="s">
        <v>176</v>
      </c>
      <c r="C153" s="6">
        <v>80</v>
      </c>
      <c r="D153" s="6" t="s">
        <v>40</v>
      </c>
      <c r="E153" s="6" t="s">
        <v>40</v>
      </c>
      <c r="F153" s="6" t="s">
        <v>40</v>
      </c>
      <c r="G153" s="6">
        <v>0</v>
      </c>
      <c r="H153" s="6" t="s">
        <v>40</v>
      </c>
      <c r="I153" s="6" t="s">
        <v>40</v>
      </c>
      <c r="J153" s="6">
        <v>40</v>
      </c>
      <c r="K153" s="6">
        <v>1680</v>
      </c>
      <c r="L153" s="6" t="s">
        <v>40</v>
      </c>
      <c r="M153" s="6">
        <v>1800</v>
      </c>
      <c r="N153" s="6"/>
      <c r="O153" s="6">
        <v>120</v>
      </c>
      <c r="P153" s="6"/>
      <c r="Q153" s="2713">
        <v>6.5000000000000002E-2</v>
      </c>
      <c r="R153" s="2713"/>
    </row>
    <row r="154" spans="2:18">
      <c r="B154" s="5" t="s">
        <v>177</v>
      </c>
      <c r="C154" s="6">
        <v>10</v>
      </c>
      <c r="D154" s="6">
        <v>0</v>
      </c>
      <c r="E154" s="6">
        <v>0</v>
      </c>
      <c r="F154" s="6">
        <v>0</v>
      </c>
      <c r="G154" s="6">
        <v>0</v>
      </c>
      <c r="H154" s="6">
        <v>0</v>
      </c>
      <c r="I154" s="6">
        <v>0</v>
      </c>
      <c r="J154" s="6">
        <v>10</v>
      </c>
      <c r="K154" s="6" t="s">
        <v>40</v>
      </c>
      <c r="L154" s="6" t="s">
        <v>40</v>
      </c>
      <c r="M154" s="6">
        <v>20</v>
      </c>
      <c r="N154" s="6"/>
      <c r="O154" s="6">
        <v>20</v>
      </c>
      <c r="P154" s="6"/>
      <c r="Q154" s="2713">
        <v>0.72699999999999998</v>
      </c>
      <c r="R154" s="2713"/>
    </row>
    <row r="155" spans="2:18">
      <c r="B155" s="5" t="s">
        <v>178</v>
      </c>
      <c r="C155" s="6">
        <v>20</v>
      </c>
      <c r="D155" s="6">
        <v>0</v>
      </c>
      <c r="E155" s="6">
        <v>0</v>
      </c>
      <c r="F155" s="6">
        <v>0</v>
      </c>
      <c r="G155" s="6" t="s">
        <v>40</v>
      </c>
      <c r="H155" s="6">
        <v>0</v>
      </c>
      <c r="I155" s="6" t="s">
        <v>40</v>
      </c>
      <c r="J155" s="6">
        <v>40</v>
      </c>
      <c r="K155" s="6" t="s">
        <v>40</v>
      </c>
      <c r="L155" s="6">
        <v>130</v>
      </c>
      <c r="M155" s="6">
        <v>190</v>
      </c>
      <c r="N155" s="6"/>
      <c r="O155" s="6">
        <v>60</v>
      </c>
      <c r="P155" s="6"/>
      <c r="Q155" s="2713">
        <v>0.33300000000000002</v>
      </c>
      <c r="R155" s="2713"/>
    </row>
    <row r="156" spans="2:18">
      <c r="B156" s="5" t="s">
        <v>179</v>
      </c>
      <c r="C156" s="6">
        <v>10</v>
      </c>
      <c r="D156" s="6">
        <v>0</v>
      </c>
      <c r="E156" s="6">
        <v>0</v>
      </c>
      <c r="F156" s="6">
        <v>0</v>
      </c>
      <c r="G156" s="6" t="s">
        <v>40</v>
      </c>
      <c r="H156" s="6">
        <v>0</v>
      </c>
      <c r="I156" s="6">
        <v>0</v>
      </c>
      <c r="J156" s="6">
        <v>10</v>
      </c>
      <c r="K156" s="6" t="s">
        <v>40</v>
      </c>
      <c r="L156" s="6">
        <v>20</v>
      </c>
      <c r="M156" s="6">
        <v>50</v>
      </c>
      <c r="N156" s="6"/>
      <c r="O156" s="6">
        <v>30</v>
      </c>
      <c r="P156" s="6"/>
      <c r="Q156" s="2713">
        <v>0.57099999999999995</v>
      </c>
      <c r="R156" s="2713"/>
    </row>
    <row r="157" spans="2:18">
      <c r="B157" s="5" t="s">
        <v>180</v>
      </c>
      <c r="C157" s="6">
        <v>940</v>
      </c>
      <c r="D157" s="6">
        <v>10</v>
      </c>
      <c r="E157" s="6" t="s">
        <v>40</v>
      </c>
      <c r="F157" s="6" t="s">
        <v>40</v>
      </c>
      <c r="G157" s="6">
        <v>10</v>
      </c>
      <c r="H157" s="6" t="s">
        <v>40</v>
      </c>
      <c r="I157" s="6">
        <v>30</v>
      </c>
      <c r="J157" s="6">
        <v>440</v>
      </c>
      <c r="K157" s="6">
        <v>580</v>
      </c>
      <c r="L157" s="6">
        <v>2480</v>
      </c>
      <c r="M157" s="6">
        <v>4490</v>
      </c>
      <c r="N157" s="6"/>
      <c r="O157" s="6">
        <v>1420</v>
      </c>
      <c r="P157" s="6"/>
      <c r="Q157" s="2713">
        <v>0.317</v>
      </c>
      <c r="R157" s="2713"/>
    </row>
    <row r="158" spans="2:18">
      <c r="B158" s="5" t="s">
        <v>181</v>
      </c>
      <c r="C158" s="6">
        <v>60</v>
      </c>
      <c r="D158" s="6" t="s">
        <v>40</v>
      </c>
      <c r="E158" s="6" t="s">
        <v>40</v>
      </c>
      <c r="F158" s="6">
        <v>0</v>
      </c>
      <c r="G158" s="6">
        <v>0</v>
      </c>
      <c r="H158" s="6">
        <v>0</v>
      </c>
      <c r="I158" s="6" t="s">
        <v>40</v>
      </c>
      <c r="J158" s="6">
        <v>90</v>
      </c>
      <c r="K158" s="6">
        <v>10</v>
      </c>
      <c r="L158" s="6">
        <v>130</v>
      </c>
      <c r="M158" s="6">
        <v>290</v>
      </c>
      <c r="N158" s="6"/>
      <c r="O158" s="6">
        <v>150</v>
      </c>
      <c r="P158" s="6"/>
      <c r="Q158" s="2713">
        <v>0.53</v>
      </c>
      <c r="R158" s="2713"/>
    </row>
    <row r="159" spans="2:18">
      <c r="B159" s="5" t="s">
        <v>182</v>
      </c>
      <c r="C159" s="6">
        <v>320</v>
      </c>
      <c r="D159" s="6" t="s">
        <v>40</v>
      </c>
      <c r="E159" s="6" t="s">
        <v>40</v>
      </c>
      <c r="F159" s="6" t="s">
        <v>40</v>
      </c>
      <c r="G159" s="6">
        <v>20</v>
      </c>
      <c r="H159" s="6">
        <v>0</v>
      </c>
      <c r="I159" s="6">
        <v>10</v>
      </c>
      <c r="J159" s="6">
        <v>540</v>
      </c>
      <c r="K159" s="6">
        <v>30</v>
      </c>
      <c r="L159" s="6">
        <v>210</v>
      </c>
      <c r="M159" s="6">
        <v>1140</v>
      </c>
      <c r="N159" s="6"/>
      <c r="O159" s="6">
        <v>900</v>
      </c>
      <c r="P159" s="6"/>
      <c r="Q159" s="2713">
        <v>0.78800000000000003</v>
      </c>
      <c r="R159" s="2713"/>
    </row>
    <row r="160" spans="2:18">
      <c r="B160" s="5" t="s">
        <v>183</v>
      </c>
      <c r="C160" s="6">
        <v>20</v>
      </c>
      <c r="D160" s="6">
        <v>0</v>
      </c>
      <c r="E160" s="6">
        <v>0</v>
      </c>
      <c r="F160" s="6">
        <v>0</v>
      </c>
      <c r="G160" s="6" t="s">
        <v>40</v>
      </c>
      <c r="H160" s="6" t="s">
        <v>40</v>
      </c>
      <c r="I160" s="6" t="s">
        <v>40</v>
      </c>
      <c r="J160" s="6">
        <v>50</v>
      </c>
      <c r="K160" s="6" t="s">
        <v>40</v>
      </c>
      <c r="L160" s="6">
        <v>160</v>
      </c>
      <c r="M160" s="6">
        <v>240</v>
      </c>
      <c r="N160" s="6"/>
      <c r="O160" s="6">
        <v>80</v>
      </c>
      <c r="P160" s="6"/>
      <c r="Q160" s="2713">
        <v>0.32200000000000001</v>
      </c>
      <c r="R160" s="2713"/>
    </row>
    <row r="161" spans="2:18">
      <c r="B161" s="5" t="s">
        <v>184</v>
      </c>
      <c r="C161" s="6">
        <v>150</v>
      </c>
      <c r="D161" s="6" t="s">
        <v>40</v>
      </c>
      <c r="E161" s="6">
        <v>0</v>
      </c>
      <c r="F161" s="6">
        <v>0</v>
      </c>
      <c r="G161" s="6" t="s">
        <v>40</v>
      </c>
      <c r="H161" s="6" t="s">
        <v>40</v>
      </c>
      <c r="I161" s="6" t="s">
        <v>40</v>
      </c>
      <c r="J161" s="6">
        <v>190</v>
      </c>
      <c r="K161" s="6">
        <v>20</v>
      </c>
      <c r="L161" s="6">
        <v>130</v>
      </c>
      <c r="M161" s="6">
        <v>490</v>
      </c>
      <c r="N161" s="6"/>
      <c r="O161" s="6">
        <v>350</v>
      </c>
      <c r="P161" s="6"/>
      <c r="Q161" s="2713">
        <v>0.69799999999999995</v>
      </c>
      <c r="R161" s="2713"/>
    </row>
    <row r="162" spans="2:18">
      <c r="B162" s="5"/>
    </row>
    <row r="163" spans="2:18" ht="13">
      <c r="B163" s="3" t="s">
        <v>185</v>
      </c>
      <c r="C163" s="6"/>
      <c r="D163" s="6"/>
      <c r="E163" s="6"/>
      <c r="F163" s="6"/>
      <c r="G163" s="6"/>
      <c r="H163" s="6"/>
      <c r="I163" s="6"/>
      <c r="J163" s="6"/>
      <c r="K163" s="6"/>
      <c r="L163" s="6"/>
      <c r="M163" s="6"/>
      <c r="N163" s="6"/>
      <c r="O163" s="6"/>
      <c r="P163" s="6"/>
      <c r="Q163" s="2714"/>
      <c r="R163" s="2714"/>
    </row>
    <row r="164" spans="2:18">
      <c r="B164" s="5" t="s">
        <v>186</v>
      </c>
      <c r="C164" s="6">
        <v>860</v>
      </c>
      <c r="D164" s="6">
        <v>10</v>
      </c>
      <c r="E164" s="6">
        <v>70</v>
      </c>
      <c r="F164" s="6">
        <v>30</v>
      </c>
      <c r="G164" s="6">
        <v>140</v>
      </c>
      <c r="H164" s="6">
        <v>40</v>
      </c>
      <c r="I164" s="6">
        <v>60</v>
      </c>
      <c r="J164" s="6">
        <v>1200</v>
      </c>
      <c r="K164" s="6">
        <v>390</v>
      </c>
      <c r="L164" s="6">
        <v>720</v>
      </c>
      <c r="M164" s="6">
        <v>3510</v>
      </c>
      <c r="N164" s="6"/>
      <c r="O164" s="6">
        <v>2400</v>
      </c>
      <c r="P164" s="6"/>
      <c r="Q164" s="2714">
        <v>0.68400000000000005</v>
      </c>
      <c r="R164" s="2714"/>
    </row>
    <row r="165" spans="2:18">
      <c r="B165" s="5" t="s">
        <v>187</v>
      </c>
      <c r="C165" s="6">
        <v>1570</v>
      </c>
      <c r="D165" s="6">
        <v>10</v>
      </c>
      <c r="E165" s="6">
        <v>10</v>
      </c>
      <c r="F165" s="6">
        <v>0</v>
      </c>
      <c r="G165" s="6">
        <v>30</v>
      </c>
      <c r="H165" s="6">
        <v>10</v>
      </c>
      <c r="I165" s="6">
        <v>120</v>
      </c>
      <c r="J165" s="6">
        <v>1870</v>
      </c>
      <c r="K165" s="6">
        <v>1890</v>
      </c>
      <c r="L165" s="6">
        <v>730</v>
      </c>
      <c r="M165" s="6">
        <v>6230</v>
      </c>
      <c r="N165" s="6"/>
      <c r="O165" s="6">
        <v>3610</v>
      </c>
      <c r="P165" s="6"/>
      <c r="Q165" s="2714">
        <v>0.57899999999999996</v>
      </c>
      <c r="R165" s="2714"/>
    </row>
    <row r="166" spans="2:18">
      <c r="B166" s="5" t="s">
        <v>188</v>
      </c>
      <c r="C166" s="6">
        <v>1520</v>
      </c>
      <c r="D166" s="6">
        <v>10</v>
      </c>
      <c r="E166" s="6">
        <v>20</v>
      </c>
      <c r="F166" s="6">
        <v>10</v>
      </c>
      <c r="G166" s="6">
        <v>60</v>
      </c>
      <c r="H166" s="6">
        <v>20</v>
      </c>
      <c r="I166" s="6">
        <v>100</v>
      </c>
      <c r="J166" s="6">
        <v>1030</v>
      </c>
      <c r="K166" s="6">
        <v>1050</v>
      </c>
      <c r="L166" s="6">
        <v>970</v>
      </c>
      <c r="M166" s="6">
        <v>4790</v>
      </c>
      <c r="N166" s="6"/>
      <c r="O166" s="6">
        <v>2770</v>
      </c>
      <c r="P166" s="6"/>
      <c r="Q166" s="2714">
        <v>0.57799999999999996</v>
      </c>
      <c r="R166" s="2714"/>
    </row>
    <row r="167" spans="2:18">
      <c r="B167" s="5" t="s">
        <v>189</v>
      </c>
      <c r="C167" s="6">
        <v>430</v>
      </c>
      <c r="D167" s="6" t="s">
        <v>40</v>
      </c>
      <c r="E167" s="6">
        <v>10</v>
      </c>
      <c r="F167" s="6">
        <v>0</v>
      </c>
      <c r="G167" s="6">
        <v>30</v>
      </c>
      <c r="H167" s="6" t="s">
        <v>40</v>
      </c>
      <c r="I167" s="6">
        <v>20</v>
      </c>
      <c r="J167" s="6">
        <v>390</v>
      </c>
      <c r="K167" s="6">
        <v>200</v>
      </c>
      <c r="L167" s="6">
        <v>160</v>
      </c>
      <c r="M167" s="6">
        <v>1230</v>
      </c>
      <c r="N167" s="6"/>
      <c r="O167" s="6">
        <v>870</v>
      </c>
      <c r="P167" s="6"/>
      <c r="Q167" s="2714">
        <v>0.70799999999999996</v>
      </c>
      <c r="R167" s="2714"/>
    </row>
    <row r="168" spans="2:18">
      <c r="B168" s="5" t="s">
        <v>190</v>
      </c>
      <c r="C168" s="6">
        <v>70</v>
      </c>
      <c r="D168" s="6">
        <v>0</v>
      </c>
      <c r="E168" s="6" t="s">
        <v>40</v>
      </c>
      <c r="F168" s="6">
        <v>0</v>
      </c>
      <c r="G168" s="6">
        <v>10</v>
      </c>
      <c r="H168" s="6" t="s">
        <v>40</v>
      </c>
      <c r="I168" s="6" t="s">
        <v>40</v>
      </c>
      <c r="J168" s="6">
        <v>90</v>
      </c>
      <c r="K168" s="6">
        <v>20</v>
      </c>
      <c r="L168" s="6">
        <v>20</v>
      </c>
      <c r="M168" s="6">
        <v>210</v>
      </c>
      <c r="N168" s="6"/>
      <c r="O168" s="6">
        <v>180</v>
      </c>
      <c r="P168" s="6"/>
      <c r="Q168" s="2714">
        <v>0.83399999999999996</v>
      </c>
      <c r="R168" s="2714"/>
    </row>
    <row r="169" spans="2:18">
      <c r="B169" s="5"/>
    </row>
    <row r="170" spans="2:18" ht="13">
      <c r="B170" s="3" t="s">
        <v>191</v>
      </c>
      <c r="C170" s="6"/>
      <c r="D170" s="6"/>
      <c r="E170" s="6"/>
      <c r="F170" s="6"/>
      <c r="G170" s="6"/>
      <c r="H170" s="6"/>
      <c r="I170" s="6"/>
      <c r="J170" s="6"/>
      <c r="K170" s="6"/>
      <c r="L170" s="6"/>
      <c r="M170" s="6"/>
      <c r="N170" s="6"/>
      <c r="O170" s="6"/>
      <c r="P170" s="6"/>
      <c r="Q170" s="2715"/>
      <c r="R170" s="2715"/>
    </row>
    <row r="171" spans="2:18">
      <c r="B171" s="5" t="s">
        <v>191</v>
      </c>
      <c r="C171" s="6">
        <v>1630</v>
      </c>
      <c r="D171" s="6">
        <v>20</v>
      </c>
      <c r="E171" s="6">
        <v>20</v>
      </c>
      <c r="F171" s="6" t="s">
        <v>40</v>
      </c>
      <c r="G171" s="6">
        <v>80</v>
      </c>
      <c r="H171" s="6">
        <v>20</v>
      </c>
      <c r="I171" s="6">
        <v>120</v>
      </c>
      <c r="J171" s="6">
        <v>2050</v>
      </c>
      <c r="K171" s="6">
        <v>230</v>
      </c>
      <c r="L171" s="6">
        <v>1390</v>
      </c>
      <c r="M171" s="6">
        <v>5550</v>
      </c>
      <c r="N171" s="6"/>
      <c r="O171" s="6">
        <v>3930</v>
      </c>
      <c r="P171" s="6"/>
      <c r="Q171" s="2715">
        <v>0.70799999999999996</v>
      </c>
      <c r="R171" s="2715"/>
    </row>
    <row r="172" spans="2:18">
      <c r="B172" s="5"/>
    </row>
    <row r="173" spans="2:18" ht="13">
      <c r="B173" s="3" t="s">
        <v>192</v>
      </c>
      <c r="C173" s="6"/>
      <c r="D173" s="6"/>
      <c r="E173" s="6"/>
      <c r="F173" s="6"/>
      <c r="G173" s="6"/>
      <c r="H173" s="6"/>
      <c r="I173" s="6"/>
      <c r="J173" s="6"/>
      <c r="K173" s="6"/>
      <c r="L173" s="6"/>
      <c r="M173" s="6"/>
      <c r="N173" s="6"/>
      <c r="O173" s="6"/>
      <c r="P173" s="6"/>
      <c r="Q173" s="2716"/>
      <c r="R173" s="2716"/>
    </row>
    <row r="174" spans="2:18">
      <c r="B174" s="5" t="s">
        <v>192</v>
      </c>
      <c r="C174" s="6">
        <v>150</v>
      </c>
      <c r="D174" s="6">
        <v>0</v>
      </c>
      <c r="E174" s="6">
        <v>10</v>
      </c>
      <c r="F174" s="6">
        <v>10</v>
      </c>
      <c r="G174" s="6">
        <v>40</v>
      </c>
      <c r="H174" s="6">
        <v>10</v>
      </c>
      <c r="I174" s="6">
        <v>10</v>
      </c>
      <c r="J174" s="6">
        <v>130</v>
      </c>
      <c r="K174" s="6">
        <v>40</v>
      </c>
      <c r="L174" s="6" t="s">
        <v>40</v>
      </c>
      <c r="M174" s="6">
        <v>400</v>
      </c>
      <c r="N174" s="6"/>
      <c r="O174" s="6">
        <v>360</v>
      </c>
      <c r="P174" s="6"/>
      <c r="Q174" s="2716">
        <v>0.89400000000000002</v>
      </c>
      <c r="R174" s="2716"/>
    </row>
    <row r="175" spans="2:18">
      <c r="B175" s="5"/>
    </row>
    <row r="176" spans="2:18" ht="13">
      <c r="B176" s="3" t="s">
        <v>193</v>
      </c>
      <c r="C176" s="6"/>
      <c r="D176" s="6"/>
      <c r="E176" s="6"/>
      <c r="F176" s="6"/>
      <c r="G176" s="6"/>
      <c r="H176" s="6"/>
      <c r="I176" s="6"/>
      <c r="J176" s="6"/>
      <c r="K176" s="6"/>
      <c r="L176" s="6"/>
      <c r="M176" s="6"/>
      <c r="N176" s="6"/>
      <c r="O176" s="6"/>
      <c r="P176" s="6"/>
      <c r="Q176" s="2717"/>
      <c r="R176" s="2717"/>
    </row>
    <row r="177" spans="2:18">
      <c r="B177" s="5" t="s">
        <v>193</v>
      </c>
      <c r="C177" s="6">
        <v>20</v>
      </c>
      <c r="D177" s="6">
        <v>0</v>
      </c>
      <c r="E177" s="6" t="s">
        <v>40</v>
      </c>
      <c r="F177" s="6" t="s">
        <v>40</v>
      </c>
      <c r="G177" s="6" t="s">
        <v>40</v>
      </c>
      <c r="H177" s="6" t="s">
        <v>40</v>
      </c>
      <c r="I177" s="6">
        <v>0</v>
      </c>
      <c r="J177" s="6">
        <v>20</v>
      </c>
      <c r="K177" s="6" t="s">
        <v>40</v>
      </c>
      <c r="L177" s="6">
        <v>10</v>
      </c>
      <c r="M177" s="6">
        <v>60</v>
      </c>
      <c r="N177" s="6"/>
      <c r="O177" s="6">
        <v>40</v>
      </c>
      <c r="P177" s="6"/>
      <c r="Q177" s="2717">
        <v>0.78200000000000003</v>
      </c>
      <c r="R177" s="2717"/>
    </row>
    <row r="178" spans="2:18">
      <c r="B178" s="5"/>
    </row>
    <row r="179" spans="2:18" ht="13">
      <c r="B179" s="3" t="s">
        <v>194</v>
      </c>
      <c r="C179" s="6"/>
      <c r="D179" s="6"/>
      <c r="E179" s="6"/>
      <c r="F179" s="6"/>
      <c r="G179" s="6"/>
      <c r="H179" s="6"/>
      <c r="I179" s="6"/>
      <c r="J179" s="6"/>
      <c r="K179" s="6"/>
      <c r="L179" s="6"/>
      <c r="M179" s="6"/>
      <c r="N179" s="6"/>
      <c r="O179" s="6"/>
      <c r="P179" s="6"/>
      <c r="Q179" s="2718"/>
      <c r="R179" s="2718"/>
    </row>
    <row r="180" spans="2:18">
      <c r="B180" s="5" t="s">
        <v>194</v>
      </c>
      <c r="C180" s="6">
        <v>10</v>
      </c>
      <c r="D180" s="6">
        <v>0</v>
      </c>
      <c r="E180" s="6" t="s">
        <v>40</v>
      </c>
      <c r="F180" s="6">
        <v>0</v>
      </c>
      <c r="G180" s="6" t="s">
        <v>40</v>
      </c>
      <c r="H180" s="6">
        <v>0</v>
      </c>
      <c r="I180" s="6" t="s">
        <v>40</v>
      </c>
      <c r="J180" s="6">
        <v>20</v>
      </c>
      <c r="K180" s="6" t="s">
        <v>40</v>
      </c>
      <c r="L180" s="6" t="s">
        <v>40</v>
      </c>
      <c r="M180" s="6">
        <v>40</v>
      </c>
      <c r="N180" s="6"/>
      <c r="O180" s="6">
        <v>40</v>
      </c>
      <c r="P180" s="6"/>
      <c r="Q180" s="2718">
        <v>0.90200000000000002</v>
      </c>
      <c r="R180" s="2718"/>
    </row>
    <row r="181" spans="2:18">
      <c r="B181" s="5"/>
    </row>
    <row r="182" spans="2:18" ht="13">
      <c r="B182" s="3" t="s">
        <v>195</v>
      </c>
      <c r="C182" s="6"/>
      <c r="D182" s="6"/>
      <c r="E182" s="6"/>
      <c r="F182" s="6"/>
      <c r="G182" s="6"/>
      <c r="H182" s="6"/>
      <c r="I182" s="6"/>
      <c r="J182" s="6"/>
      <c r="K182" s="6"/>
      <c r="L182" s="6"/>
      <c r="M182" s="6"/>
      <c r="N182" s="6"/>
      <c r="O182" s="6"/>
      <c r="P182" s="6"/>
      <c r="Q182" s="2719"/>
      <c r="R182" s="2719"/>
    </row>
    <row r="183" spans="2:18">
      <c r="B183" s="5" t="s">
        <v>196</v>
      </c>
      <c r="C183" s="6">
        <v>50</v>
      </c>
      <c r="D183" s="6">
        <v>0</v>
      </c>
      <c r="E183" s="6" t="s">
        <v>40</v>
      </c>
      <c r="F183" s="6" t="s">
        <v>40</v>
      </c>
      <c r="G183" s="6" t="s">
        <v>40</v>
      </c>
      <c r="H183" s="6">
        <v>10</v>
      </c>
      <c r="I183" s="6" t="s">
        <v>40</v>
      </c>
      <c r="J183" s="6">
        <v>40</v>
      </c>
      <c r="K183" s="6">
        <v>10</v>
      </c>
      <c r="L183" s="6">
        <v>140</v>
      </c>
      <c r="M183" s="6">
        <v>250</v>
      </c>
      <c r="N183" s="6"/>
      <c r="O183" s="6">
        <v>110</v>
      </c>
      <c r="P183" s="6"/>
      <c r="Q183" s="2719">
        <v>0.42</v>
      </c>
      <c r="R183" s="2719"/>
    </row>
    <row r="184" spans="2:18">
      <c r="B184" s="5"/>
    </row>
    <row r="185" spans="2:18" ht="13">
      <c r="B185" s="3" t="s">
        <v>197</v>
      </c>
      <c r="C185" s="6"/>
      <c r="D185" s="6"/>
      <c r="E185" s="6"/>
      <c r="F185" s="6"/>
      <c r="G185" s="6"/>
      <c r="H185" s="6"/>
      <c r="I185" s="6"/>
      <c r="J185" s="6"/>
      <c r="K185" s="6"/>
      <c r="L185" s="6"/>
      <c r="M185" s="6"/>
      <c r="N185" s="6"/>
      <c r="O185" s="6"/>
      <c r="P185" s="6"/>
      <c r="Q185" s="2720"/>
      <c r="R185" s="2720"/>
    </row>
    <row r="186" spans="2:18">
      <c r="B186" s="5" t="s">
        <v>198</v>
      </c>
      <c r="C186" s="6">
        <v>2280</v>
      </c>
      <c r="D186" s="6">
        <v>10</v>
      </c>
      <c r="E186" s="6">
        <v>10</v>
      </c>
      <c r="F186" s="6">
        <v>10</v>
      </c>
      <c r="G186" s="6">
        <v>30</v>
      </c>
      <c r="H186" s="6" t="s">
        <v>40</v>
      </c>
      <c r="I186" s="6">
        <v>1120</v>
      </c>
      <c r="J186" s="6">
        <v>680</v>
      </c>
      <c r="K186" s="6">
        <v>1410</v>
      </c>
      <c r="L186" s="6">
        <v>160</v>
      </c>
      <c r="M186" s="6">
        <v>5700</v>
      </c>
      <c r="N186" s="6"/>
      <c r="O186" s="6">
        <v>4140</v>
      </c>
      <c r="P186" s="6"/>
      <c r="Q186" s="2720">
        <v>0.72599999999999998</v>
      </c>
      <c r="R186" s="2720"/>
    </row>
    <row r="187" spans="2:18">
      <c r="B187" s="5" t="s">
        <v>199</v>
      </c>
      <c r="C187" s="6">
        <v>0</v>
      </c>
      <c r="D187" s="6">
        <v>0</v>
      </c>
      <c r="E187" s="6">
        <v>0</v>
      </c>
      <c r="F187" s="6">
        <v>0</v>
      </c>
      <c r="G187" s="6">
        <v>0</v>
      </c>
      <c r="H187" s="6">
        <v>0</v>
      </c>
      <c r="I187" s="6">
        <v>0</v>
      </c>
      <c r="J187" s="6">
        <v>0</v>
      </c>
      <c r="K187" s="6">
        <v>0</v>
      </c>
      <c r="L187" s="6">
        <v>70</v>
      </c>
      <c r="M187" s="6">
        <v>70</v>
      </c>
      <c r="N187" s="6"/>
      <c r="O187" s="6">
        <v>0</v>
      </c>
      <c r="P187" s="6"/>
      <c r="Q187" s="2720">
        <v>0</v>
      </c>
      <c r="R187" s="2720"/>
    </row>
    <row r="188" spans="2:18">
      <c r="B188" s="5"/>
    </row>
    <row r="189" spans="2:18" ht="13">
      <c r="B189" s="3" t="s">
        <v>200</v>
      </c>
      <c r="C189" s="6"/>
      <c r="D189" s="6"/>
      <c r="E189" s="6"/>
      <c r="F189" s="6"/>
      <c r="G189" s="6"/>
      <c r="H189" s="6"/>
      <c r="I189" s="6"/>
      <c r="J189" s="6"/>
      <c r="K189" s="6"/>
      <c r="L189" s="6"/>
      <c r="M189" s="6"/>
      <c r="N189" s="6"/>
      <c r="O189" s="6"/>
      <c r="P189" s="6"/>
      <c r="Q189" s="2721"/>
      <c r="R189" s="2721"/>
    </row>
    <row r="190" spans="2:18">
      <c r="B190" s="5" t="s">
        <v>201</v>
      </c>
      <c r="C190" s="6">
        <v>30480</v>
      </c>
      <c r="D190" s="6">
        <v>240</v>
      </c>
      <c r="E190" s="6">
        <v>1200</v>
      </c>
      <c r="F190" s="6">
        <v>130</v>
      </c>
      <c r="G190" s="6">
        <v>3820</v>
      </c>
      <c r="H190" s="6">
        <v>890</v>
      </c>
      <c r="I190" s="6">
        <v>2210</v>
      </c>
      <c r="J190" s="6">
        <v>22280</v>
      </c>
      <c r="K190" s="6">
        <v>7980</v>
      </c>
      <c r="L190" s="6">
        <v>21710</v>
      </c>
      <c r="M190" s="6">
        <v>90950</v>
      </c>
      <c r="N190" s="6"/>
      <c r="O190" s="6">
        <v>61260</v>
      </c>
      <c r="P190" s="6"/>
      <c r="Q190" s="2721">
        <v>0.67400000000000004</v>
      </c>
      <c r="R190" s="2721"/>
    </row>
    <row r="191" spans="2:18">
      <c r="B191" s="5" t="s">
        <v>202</v>
      </c>
      <c r="C191" s="6">
        <v>1010</v>
      </c>
      <c r="D191" s="6">
        <v>10</v>
      </c>
      <c r="E191" s="6">
        <v>20</v>
      </c>
      <c r="F191" s="6">
        <v>10</v>
      </c>
      <c r="G191" s="6">
        <v>30</v>
      </c>
      <c r="H191" s="6">
        <v>10</v>
      </c>
      <c r="I191" s="6">
        <v>60</v>
      </c>
      <c r="J191" s="6">
        <v>830</v>
      </c>
      <c r="K191" s="6">
        <v>390</v>
      </c>
      <c r="L191" s="6">
        <v>230</v>
      </c>
      <c r="M191" s="6">
        <v>2580</v>
      </c>
      <c r="N191" s="6"/>
      <c r="O191" s="6">
        <v>1960</v>
      </c>
      <c r="P191" s="6"/>
      <c r="Q191" s="2721">
        <v>0.76</v>
      </c>
      <c r="R191" s="2721"/>
    </row>
    <row r="192" spans="2:18">
      <c r="B192" s="5"/>
    </row>
    <row r="193" spans="2:18" ht="13">
      <c r="B193" s="3" t="s">
        <v>7</v>
      </c>
      <c r="C193" s="6">
        <v>156270</v>
      </c>
      <c r="D193" s="6">
        <v>1410</v>
      </c>
      <c r="E193" s="6">
        <v>6030</v>
      </c>
      <c r="F193" s="6">
        <v>1080</v>
      </c>
      <c r="G193" s="6">
        <v>14380</v>
      </c>
      <c r="H193" s="6">
        <v>4000</v>
      </c>
      <c r="I193" s="6">
        <v>16500</v>
      </c>
      <c r="J193" s="6">
        <v>131150</v>
      </c>
      <c r="K193" s="6">
        <v>44850</v>
      </c>
      <c r="L193" s="6">
        <v>109200</v>
      </c>
      <c r="M193" s="6">
        <v>484880</v>
      </c>
      <c r="N193" s="6"/>
      <c r="O193" s="6">
        <v>330830</v>
      </c>
      <c r="P193" s="6"/>
      <c r="Q193" s="2722">
        <v>0.68200000000000005</v>
      </c>
      <c r="R193" s="2722"/>
    </row>
    <row r="194" spans="2:18">
      <c r="C194" s="6"/>
      <c r="D194" s="6"/>
      <c r="E194" s="6"/>
      <c r="F194" s="6"/>
      <c r="G194" s="6"/>
      <c r="H194" s="6"/>
      <c r="I194" s="6"/>
      <c r="J194" s="6"/>
      <c r="K194" s="6"/>
      <c r="L194" s="6"/>
      <c r="M194" s="6"/>
      <c r="N194" s="6"/>
      <c r="O194" s="6"/>
      <c r="P194" s="6"/>
      <c r="Q194" s="2722"/>
      <c r="R194" s="2722"/>
    </row>
    <row r="195" spans="2:18" ht="13">
      <c r="B195" s="9"/>
      <c r="C195" s="9"/>
      <c r="D195" s="9"/>
      <c r="E195" s="9"/>
      <c r="F195" s="9"/>
      <c r="G195" s="9"/>
      <c r="H195" s="9"/>
      <c r="I195" s="9"/>
      <c r="J195" s="9"/>
      <c r="K195" s="9"/>
      <c r="L195" s="9"/>
      <c r="M195" s="9"/>
      <c r="N195" s="9"/>
      <c r="O195" s="9"/>
      <c r="P195" s="9"/>
      <c r="Q195" s="13" t="s">
        <v>17</v>
      </c>
    </row>
    <row r="196" spans="2:18" ht="12.5" customHeight="1">
      <c r="B196" s="2848" t="s">
        <v>18</v>
      </c>
      <c r="C196" s="2846"/>
      <c r="D196" s="2846"/>
      <c r="E196" s="2846"/>
      <c r="F196" s="2846"/>
      <c r="G196" s="2846"/>
      <c r="H196" s="2846"/>
      <c r="I196" s="2846"/>
    </row>
    <row r="197" spans="2:18" ht="12.5" customHeight="1">
      <c r="B197" s="2848" t="s">
        <v>509</v>
      </c>
      <c r="C197" s="2846"/>
      <c r="D197" s="2846"/>
      <c r="E197" s="2846"/>
      <c r="F197" s="2846"/>
      <c r="G197" s="2846"/>
      <c r="H197" s="2846"/>
      <c r="I197" s="2846"/>
    </row>
    <row r="198" spans="2:18" ht="12.5" customHeight="1">
      <c r="B198" s="2848" t="s">
        <v>510</v>
      </c>
      <c r="C198" s="2846"/>
      <c r="D198" s="2846"/>
      <c r="E198" s="2846"/>
      <c r="F198" s="2846"/>
      <c r="G198" s="2846"/>
      <c r="H198" s="2846"/>
      <c r="I198" s="2846"/>
    </row>
    <row r="199" spans="2:18" ht="14" customHeight="1">
      <c r="B199" s="2848" t="s">
        <v>561</v>
      </c>
      <c r="C199" s="2846"/>
      <c r="D199" s="2846"/>
      <c r="E199" s="2846"/>
      <c r="F199" s="2846"/>
      <c r="G199" s="2846"/>
      <c r="H199" s="2846"/>
      <c r="I199" s="2846"/>
    </row>
    <row r="200" spans="2:18">
      <c r="B200" s="2848" t="s">
        <v>574</v>
      </c>
      <c r="C200" s="2846"/>
      <c r="D200" s="2846"/>
      <c r="E200" s="2846"/>
      <c r="F200" s="2846"/>
      <c r="G200" s="2846"/>
      <c r="H200" s="2846"/>
      <c r="I200" s="2846"/>
    </row>
    <row r="201" spans="2:18">
      <c r="B201" s="2848" t="s">
        <v>773</v>
      </c>
      <c r="C201" s="2846"/>
      <c r="D201" s="2846"/>
      <c r="E201" s="2846"/>
      <c r="F201" s="2846"/>
      <c r="G201" s="2846"/>
      <c r="H201" s="2846"/>
      <c r="I201" s="2846"/>
    </row>
  </sheetData>
  <mergeCells count="6">
    <mergeCell ref="B200:I200"/>
    <mergeCell ref="B201:I201"/>
    <mergeCell ref="B196:I196"/>
    <mergeCell ref="B197:I197"/>
    <mergeCell ref="B198:I198"/>
    <mergeCell ref="B199:I199"/>
  </mergeCells>
  <pageMargins left="0.7" right="0.7" top="0.75" bottom="0.75" header="0.3" footer="0.3"/>
  <pageSetup paperSize="9" scale="50" fitToHeight="0" orientation="landscape"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13" width="13.7265625" customWidth="1"/>
    <col min="14" max="14" width="2.7265625" customWidth="1"/>
    <col min="15" max="15" width="13.7265625" customWidth="1"/>
    <col min="16" max="16" width="2.7265625" customWidth="1"/>
    <col min="17" max="18" width="13.7265625" customWidth="1"/>
  </cols>
  <sheetData>
    <row r="1" spans="2:18">
      <c r="B1" s="2" t="str">
        <f>HYPERLINK("#'Contents'!A1", "Back to contents")</f>
        <v>Back to contents</v>
      </c>
    </row>
    <row r="2" spans="2:18" ht="22.5">
      <c r="B2" s="11" t="s">
        <v>768</v>
      </c>
    </row>
    <row r="3" spans="2:18" ht="13">
      <c r="B3" s="12" t="s">
        <v>7</v>
      </c>
    </row>
    <row r="4" spans="2:18" ht="13">
      <c r="B4" s="10"/>
      <c r="C4" s="10"/>
      <c r="D4" s="10"/>
      <c r="E4" s="10"/>
      <c r="F4" s="10"/>
      <c r="G4" s="10"/>
      <c r="H4" s="10"/>
      <c r="I4" s="10"/>
      <c r="J4" s="10"/>
      <c r="K4" s="10"/>
      <c r="L4" s="10"/>
      <c r="M4" s="10"/>
      <c r="N4" s="10"/>
      <c r="O4" s="10"/>
      <c r="P4" s="10"/>
      <c r="Q4" s="14" t="s">
        <v>15</v>
      </c>
    </row>
    <row r="5" spans="2:18" ht="75" customHeight="1">
      <c r="B5" s="16" t="s">
        <v>601</v>
      </c>
      <c r="C5" s="22" t="s">
        <v>499</v>
      </c>
      <c r="D5" s="22" t="s">
        <v>500</v>
      </c>
      <c r="E5" s="22" t="s">
        <v>501</v>
      </c>
      <c r="F5" s="22" t="s">
        <v>502</v>
      </c>
      <c r="G5" s="22" t="s">
        <v>503</v>
      </c>
      <c r="H5" s="22" t="s">
        <v>504</v>
      </c>
      <c r="I5" s="22" t="s">
        <v>505</v>
      </c>
      <c r="J5" s="22" t="s">
        <v>506</v>
      </c>
      <c r="K5" s="22" t="s">
        <v>762</v>
      </c>
      <c r="L5" s="22" t="s">
        <v>603</v>
      </c>
      <c r="M5" s="22" t="s">
        <v>7</v>
      </c>
      <c r="N5" s="15"/>
      <c r="O5" s="22" t="s">
        <v>507</v>
      </c>
      <c r="P5" s="15"/>
      <c r="Q5" s="22" t="s">
        <v>508</v>
      </c>
      <c r="R5" s="15"/>
    </row>
    <row r="7" spans="2:18" ht="13">
      <c r="B7" s="12" t="s">
        <v>16</v>
      </c>
    </row>
    <row r="9" spans="2:18">
      <c r="B9" s="5" t="s">
        <v>8</v>
      </c>
      <c r="C9" s="6">
        <v>2390</v>
      </c>
      <c r="D9" s="6">
        <v>20</v>
      </c>
      <c r="E9" s="6">
        <v>80</v>
      </c>
      <c r="F9" s="6">
        <v>50</v>
      </c>
      <c r="G9" s="6">
        <v>90</v>
      </c>
      <c r="H9" s="6">
        <v>30</v>
      </c>
      <c r="I9" s="6">
        <v>270</v>
      </c>
      <c r="J9" s="6">
        <v>2180</v>
      </c>
      <c r="K9" s="6">
        <v>630</v>
      </c>
      <c r="L9" s="6">
        <v>1560</v>
      </c>
      <c r="M9" s="6">
        <v>7290</v>
      </c>
      <c r="N9" s="7"/>
      <c r="O9" s="6">
        <v>5100</v>
      </c>
      <c r="P9" s="7"/>
      <c r="Q9" s="2723">
        <v>0.7</v>
      </c>
      <c r="R9" s="2723"/>
    </row>
    <row r="10" spans="2:18">
      <c r="B10" s="5"/>
      <c r="C10" s="6"/>
      <c r="D10" s="6"/>
      <c r="E10" s="6"/>
      <c r="F10" s="6"/>
      <c r="G10" s="6"/>
      <c r="H10" s="6"/>
      <c r="I10" s="6"/>
      <c r="J10" s="6"/>
      <c r="K10" s="6"/>
      <c r="L10" s="6"/>
      <c r="M10" s="6"/>
      <c r="N10" s="7"/>
      <c r="O10" s="6"/>
      <c r="P10" s="7"/>
      <c r="Q10" s="2723"/>
      <c r="R10" s="2723"/>
    </row>
    <row r="11" spans="2:18">
      <c r="B11" s="5" t="s">
        <v>9</v>
      </c>
      <c r="C11" s="6">
        <v>19830</v>
      </c>
      <c r="D11" s="6">
        <v>190</v>
      </c>
      <c r="E11" s="6">
        <v>780</v>
      </c>
      <c r="F11" s="6">
        <v>330</v>
      </c>
      <c r="G11" s="6">
        <v>1040</v>
      </c>
      <c r="H11" s="6">
        <v>430</v>
      </c>
      <c r="I11" s="6">
        <v>2470</v>
      </c>
      <c r="J11" s="6">
        <v>18970</v>
      </c>
      <c r="K11" s="6">
        <v>5680</v>
      </c>
      <c r="L11" s="6">
        <v>12710</v>
      </c>
      <c r="M11" s="6">
        <v>62430</v>
      </c>
      <c r="N11" s="7"/>
      <c r="O11" s="6">
        <v>44040</v>
      </c>
      <c r="P11" s="7"/>
      <c r="Q11" s="2724">
        <v>0.70499999999999996</v>
      </c>
      <c r="R11" s="2724"/>
    </row>
    <row r="12" spans="2:18">
      <c r="B12" s="5" t="s">
        <v>10</v>
      </c>
      <c r="C12" s="6">
        <v>42280</v>
      </c>
      <c r="D12" s="6">
        <v>370</v>
      </c>
      <c r="E12" s="6">
        <v>1690</v>
      </c>
      <c r="F12" s="6">
        <v>330</v>
      </c>
      <c r="G12" s="6">
        <v>3430</v>
      </c>
      <c r="H12" s="6">
        <v>1070</v>
      </c>
      <c r="I12" s="6">
        <v>4750</v>
      </c>
      <c r="J12" s="6">
        <v>36690</v>
      </c>
      <c r="K12" s="6">
        <v>12380</v>
      </c>
      <c r="L12" s="6">
        <v>26060</v>
      </c>
      <c r="M12" s="6">
        <v>129040</v>
      </c>
      <c r="N12" s="7"/>
      <c r="O12" s="6">
        <v>90590</v>
      </c>
      <c r="P12" s="7"/>
      <c r="Q12" s="2724">
        <v>0.70199999999999996</v>
      </c>
      <c r="R12" s="2724"/>
    </row>
    <row r="13" spans="2:18">
      <c r="B13" s="5" t="s">
        <v>11</v>
      </c>
      <c r="C13" s="6">
        <v>42910</v>
      </c>
      <c r="D13" s="6">
        <v>400</v>
      </c>
      <c r="E13" s="6">
        <v>1840</v>
      </c>
      <c r="F13" s="6">
        <v>190</v>
      </c>
      <c r="G13" s="6">
        <v>5180</v>
      </c>
      <c r="H13" s="6">
        <v>1390</v>
      </c>
      <c r="I13" s="6">
        <v>4600</v>
      </c>
      <c r="J13" s="6">
        <v>33160</v>
      </c>
      <c r="K13" s="6">
        <v>11580</v>
      </c>
      <c r="L13" s="6">
        <v>27650</v>
      </c>
      <c r="M13" s="6">
        <v>128890</v>
      </c>
      <c r="N13" s="7"/>
      <c r="O13" s="6">
        <v>89660</v>
      </c>
      <c r="P13" s="7"/>
      <c r="Q13" s="2724">
        <v>0.69599999999999995</v>
      </c>
      <c r="R13" s="2724"/>
    </row>
    <row r="14" spans="2:18">
      <c r="B14" s="5"/>
      <c r="C14" s="6"/>
      <c r="D14" s="6"/>
      <c r="E14" s="6"/>
      <c r="F14" s="6"/>
      <c r="G14" s="6"/>
      <c r="H14" s="6"/>
      <c r="I14" s="6"/>
      <c r="J14" s="6"/>
      <c r="K14" s="6"/>
      <c r="L14" s="6"/>
      <c r="M14" s="6"/>
      <c r="N14" s="7"/>
      <c r="O14" s="6"/>
      <c r="P14" s="7"/>
      <c r="Q14" s="2724"/>
      <c r="R14" s="2724"/>
    </row>
    <row r="15" spans="2:18">
      <c r="B15" s="5" t="s">
        <v>12</v>
      </c>
      <c r="C15" s="6">
        <v>43250</v>
      </c>
      <c r="D15" s="6">
        <v>380</v>
      </c>
      <c r="E15" s="6">
        <v>1530</v>
      </c>
      <c r="F15" s="6">
        <v>150</v>
      </c>
      <c r="G15" s="6">
        <v>4290</v>
      </c>
      <c r="H15" s="6">
        <v>950</v>
      </c>
      <c r="I15" s="6">
        <v>3950</v>
      </c>
      <c r="J15" s="6">
        <v>34810</v>
      </c>
      <c r="K15" s="6">
        <v>13200</v>
      </c>
      <c r="L15" s="6">
        <v>38170</v>
      </c>
      <c r="M15" s="6">
        <v>140660</v>
      </c>
      <c r="N15" s="7"/>
      <c r="O15" s="6">
        <v>89300</v>
      </c>
      <c r="P15" s="7"/>
      <c r="Q15" s="2725">
        <v>0.63500000000000001</v>
      </c>
      <c r="R15" s="2725"/>
    </row>
    <row r="16" spans="2:18">
      <c r="B16" s="5"/>
      <c r="C16" s="6"/>
      <c r="D16" s="6"/>
      <c r="E16" s="6"/>
      <c r="F16" s="6"/>
      <c r="G16" s="6"/>
      <c r="H16" s="6"/>
      <c r="I16" s="6"/>
      <c r="J16" s="6"/>
      <c r="K16" s="6"/>
      <c r="L16" s="6"/>
      <c r="M16" s="6"/>
      <c r="N16" s="7"/>
      <c r="O16" s="6"/>
      <c r="P16" s="7"/>
      <c r="Q16" s="2725"/>
      <c r="R16" s="2725"/>
    </row>
    <row r="17" spans="2:18" ht="13">
      <c r="B17" s="3" t="s">
        <v>13</v>
      </c>
      <c r="C17" s="6">
        <v>5620</v>
      </c>
      <c r="D17" s="6">
        <v>60</v>
      </c>
      <c r="E17" s="6">
        <v>120</v>
      </c>
      <c r="F17" s="6">
        <v>30</v>
      </c>
      <c r="G17" s="6">
        <v>360</v>
      </c>
      <c r="H17" s="6">
        <v>140</v>
      </c>
      <c r="I17" s="6">
        <v>470</v>
      </c>
      <c r="J17" s="6">
        <v>5340</v>
      </c>
      <c r="K17" s="6">
        <v>1380</v>
      </c>
      <c r="L17" s="6">
        <v>3060</v>
      </c>
      <c r="M17" s="6">
        <v>16570</v>
      </c>
      <c r="N17" s="8"/>
      <c r="O17" s="6">
        <v>12130</v>
      </c>
      <c r="P17" s="8"/>
      <c r="Q17" s="2726">
        <v>0.73199999999999998</v>
      </c>
      <c r="R17" s="2726"/>
    </row>
    <row r="18" spans="2:18" ht="13">
      <c r="B18" s="3"/>
      <c r="C18" s="6"/>
      <c r="D18" s="6"/>
      <c r="E18" s="6"/>
      <c r="F18" s="6"/>
      <c r="G18" s="6"/>
      <c r="H18" s="6"/>
      <c r="I18" s="6"/>
      <c r="J18" s="6"/>
      <c r="K18" s="6"/>
      <c r="L18" s="6"/>
      <c r="M18" s="6"/>
      <c r="N18" s="8"/>
      <c r="O18" s="6"/>
      <c r="P18" s="8"/>
      <c r="Q18" s="2726"/>
      <c r="R18" s="2726"/>
    </row>
    <row r="19" spans="2:18" ht="13">
      <c r="B19" s="3" t="s">
        <v>7</v>
      </c>
      <c r="C19" s="6">
        <v>156270</v>
      </c>
      <c r="D19" s="6">
        <v>1410</v>
      </c>
      <c r="E19" s="6">
        <v>6030</v>
      </c>
      <c r="F19" s="6">
        <v>1080</v>
      </c>
      <c r="G19" s="6">
        <v>14380</v>
      </c>
      <c r="H19" s="6">
        <v>4000</v>
      </c>
      <c r="I19" s="6">
        <v>16500</v>
      </c>
      <c r="J19" s="6">
        <v>131150</v>
      </c>
      <c r="K19" s="6">
        <v>44850</v>
      </c>
      <c r="L19" s="6">
        <v>109200</v>
      </c>
      <c r="M19" s="6">
        <v>484880</v>
      </c>
      <c r="N19" s="8"/>
      <c r="O19" s="6">
        <v>330830</v>
      </c>
      <c r="P19" s="8"/>
      <c r="Q19" s="2727">
        <v>0.68200000000000005</v>
      </c>
      <c r="R19" s="2727"/>
    </row>
    <row r="20" spans="2:18" ht="13">
      <c r="B20" s="3"/>
      <c r="C20" s="6"/>
      <c r="D20" s="6"/>
      <c r="E20" s="6"/>
      <c r="F20" s="6"/>
      <c r="G20" s="6"/>
      <c r="H20" s="6"/>
      <c r="I20" s="6"/>
      <c r="J20" s="6"/>
      <c r="K20" s="6"/>
      <c r="L20" s="6"/>
      <c r="M20" s="6"/>
      <c r="N20" s="8"/>
      <c r="O20" s="6"/>
      <c r="P20" s="8"/>
      <c r="Q20" s="2727"/>
      <c r="R20" s="2727"/>
    </row>
    <row r="21" spans="2:18" ht="13">
      <c r="B21" s="9"/>
      <c r="C21" s="9"/>
      <c r="D21" s="9"/>
      <c r="E21" s="9"/>
      <c r="F21" s="9"/>
      <c r="G21" s="9"/>
      <c r="H21" s="9"/>
      <c r="I21" s="9"/>
      <c r="J21" s="9"/>
      <c r="K21" s="9"/>
      <c r="L21" s="9"/>
      <c r="M21" s="9"/>
      <c r="N21" s="9"/>
      <c r="O21" s="9"/>
      <c r="P21" s="9"/>
      <c r="Q21" s="13" t="s">
        <v>17</v>
      </c>
    </row>
    <row r="22" spans="2:18" ht="12.5" customHeight="1">
      <c r="B22" s="2848" t="s">
        <v>18</v>
      </c>
      <c r="C22" s="2846"/>
      <c r="D22" s="2846"/>
      <c r="E22" s="2846"/>
      <c r="F22" s="2846"/>
      <c r="G22" s="2846"/>
      <c r="H22" s="2846"/>
      <c r="I22" s="2846"/>
    </row>
    <row r="23" spans="2:18" ht="24" customHeight="1">
      <c r="B23" s="2848" t="s">
        <v>19</v>
      </c>
      <c r="C23" s="2846"/>
      <c r="D23" s="2846"/>
      <c r="E23" s="2846"/>
      <c r="F23" s="2846"/>
      <c r="G23" s="2846"/>
      <c r="H23" s="2846"/>
      <c r="I23" s="2846"/>
    </row>
    <row r="24" spans="2:18" ht="12.5" customHeight="1">
      <c r="B24" s="2848" t="s">
        <v>20</v>
      </c>
      <c r="C24" s="2846"/>
      <c r="D24" s="2846"/>
      <c r="E24" s="2846"/>
      <c r="F24" s="2846"/>
      <c r="G24" s="2846"/>
      <c r="H24" s="2846"/>
      <c r="I24" s="2846"/>
    </row>
    <row r="25" spans="2:18" ht="12.5" customHeight="1">
      <c r="B25" s="2848" t="s">
        <v>511</v>
      </c>
      <c r="C25" s="2846"/>
      <c r="D25" s="2846"/>
      <c r="E25" s="2846"/>
      <c r="F25" s="2846"/>
      <c r="G25" s="2846"/>
      <c r="H25" s="2846"/>
      <c r="I25" s="2846"/>
    </row>
    <row r="26" spans="2:18" ht="12.5" customHeight="1">
      <c r="B26" s="2848" t="s">
        <v>512</v>
      </c>
      <c r="C26" s="2846"/>
      <c r="D26" s="2846"/>
      <c r="E26" s="2846"/>
      <c r="F26" s="2846"/>
      <c r="G26" s="2846"/>
      <c r="H26" s="2846"/>
      <c r="I26" s="2846"/>
    </row>
  </sheetData>
  <mergeCells count="5">
    <mergeCell ref="B22:I22"/>
    <mergeCell ref="B23:I23"/>
    <mergeCell ref="B24:I24"/>
    <mergeCell ref="B25:I25"/>
    <mergeCell ref="B26:I26"/>
  </mergeCells>
  <pageMargins left="0.7" right="0.7" top="0.75" bottom="0.75" header="0.3" footer="0.3"/>
  <pageSetup paperSize="9" scale="55" fitToHeight="0" orientation="landscape"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0"/>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0.453125" style="2804" hidden="1" customWidth="1"/>
    <col min="2" max="2" width="70.7265625" customWidth="1"/>
    <col min="3" max="3" width="13.7265625" customWidth="1"/>
    <col min="4" max="4" width="2.7265625" customWidth="1"/>
    <col min="5" max="5" width="13.7265625" customWidth="1"/>
    <col min="6" max="6" width="2.7265625" customWidth="1"/>
    <col min="7" max="8" width="13.7265625" customWidth="1"/>
  </cols>
  <sheetData>
    <row r="1" spans="2:8">
      <c r="B1" s="2" t="str">
        <f>HYPERLINK("#'Contents'!A1", "Back to contents")</f>
        <v>Back to contents</v>
      </c>
    </row>
    <row r="2" spans="2:8" ht="22.5">
      <c r="B2" s="11" t="s">
        <v>769</v>
      </c>
    </row>
    <row r="3" spans="2:8" ht="13">
      <c r="B3" s="12" t="s">
        <v>7</v>
      </c>
    </row>
    <row r="4" spans="2:8" ht="13">
      <c r="B4" s="10"/>
      <c r="C4" s="10"/>
      <c r="D4" s="10"/>
      <c r="E4" s="10"/>
      <c r="F4" s="10"/>
      <c r="G4" s="14" t="s">
        <v>527</v>
      </c>
    </row>
    <row r="5" spans="2:8" ht="60" customHeight="1">
      <c r="B5" s="16" t="s">
        <v>50</v>
      </c>
      <c r="C5" s="22" t="s">
        <v>513</v>
      </c>
      <c r="D5" s="15"/>
      <c r="E5" s="22" t="s">
        <v>514</v>
      </c>
      <c r="F5" s="15"/>
      <c r="G5" s="22" t="s">
        <v>515</v>
      </c>
      <c r="H5" s="15"/>
    </row>
    <row r="7" spans="2:8" ht="13">
      <c r="B7" s="12" t="s">
        <v>16</v>
      </c>
    </row>
    <row r="9" spans="2:8" ht="13">
      <c r="B9" s="3" t="s">
        <v>81</v>
      </c>
      <c r="C9" s="6"/>
      <c r="D9" s="6"/>
      <c r="E9" s="6"/>
      <c r="F9" s="6"/>
      <c r="G9" s="2728"/>
      <c r="H9" s="2728"/>
    </row>
    <row r="10" spans="2:8">
      <c r="B10" s="5" t="s">
        <v>82</v>
      </c>
      <c r="C10" s="6">
        <v>117500</v>
      </c>
      <c r="D10" s="6"/>
      <c r="E10" s="6">
        <v>50500</v>
      </c>
      <c r="F10" s="6"/>
      <c r="G10" s="2728">
        <v>2.2999999999999998</v>
      </c>
      <c r="H10" s="2728"/>
    </row>
    <row r="11" spans="2:8">
      <c r="B11" s="5" t="s">
        <v>83</v>
      </c>
      <c r="C11" s="6">
        <v>217500</v>
      </c>
      <c r="D11" s="6"/>
      <c r="E11" s="6">
        <v>38000</v>
      </c>
      <c r="F11" s="6"/>
      <c r="G11" s="2728">
        <v>5.7</v>
      </c>
      <c r="H11" s="2728"/>
    </row>
    <row r="12" spans="2:8">
      <c r="B12" s="5" t="s">
        <v>84</v>
      </c>
      <c r="C12" s="6">
        <v>92500</v>
      </c>
      <c r="D12" s="6"/>
      <c r="E12" s="6">
        <v>58690</v>
      </c>
      <c r="F12" s="6"/>
      <c r="G12" s="2728">
        <v>1.6</v>
      </c>
      <c r="H12" s="2728"/>
    </row>
    <row r="13" spans="2:8">
      <c r="B13" s="5" t="s">
        <v>85</v>
      </c>
      <c r="C13" s="6">
        <v>162500</v>
      </c>
      <c r="D13" s="6"/>
      <c r="E13" s="6">
        <v>52080</v>
      </c>
      <c r="F13" s="6"/>
      <c r="G13" s="2728">
        <v>3.1</v>
      </c>
      <c r="H13" s="2728"/>
    </row>
    <row r="14" spans="2:8">
      <c r="B14" s="5" t="s">
        <v>86</v>
      </c>
      <c r="C14" s="6">
        <v>182500</v>
      </c>
      <c r="D14" s="6"/>
      <c r="E14" s="6">
        <v>40700</v>
      </c>
      <c r="F14" s="6"/>
      <c r="G14" s="2728">
        <v>4.5</v>
      </c>
      <c r="H14" s="2728"/>
    </row>
    <row r="15" spans="2:8">
      <c r="B15" s="5"/>
    </row>
    <row r="16" spans="2:8" ht="13">
      <c r="B16" s="3" t="s">
        <v>87</v>
      </c>
      <c r="C16" s="6"/>
      <c r="D16" s="6"/>
      <c r="E16" s="6"/>
      <c r="F16" s="6"/>
      <c r="G16" s="2729"/>
      <c r="H16" s="2729"/>
    </row>
    <row r="17" spans="2:8">
      <c r="B17" s="5" t="s">
        <v>88</v>
      </c>
      <c r="C17" s="6">
        <v>182500</v>
      </c>
      <c r="D17" s="6"/>
      <c r="E17" s="6">
        <v>49420</v>
      </c>
      <c r="F17" s="6"/>
      <c r="G17" s="2729">
        <v>3.7</v>
      </c>
      <c r="H17" s="2729"/>
    </row>
    <row r="18" spans="2:8">
      <c r="B18" s="5" t="s">
        <v>89</v>
      </c>
      <c r="C18" s="6">
        <v>122500</v>
      </c>
      <c r="D18" s="6"/>
      <c r="E18" s="6">
        <v>30950</v>
      </c>
      <c r="F18" s="6"/>
      <c r="G18" s="2729">
        <v>4</v>
      </c>
      <c r="H18" s="2729"/>
    </row>
    <row r="19" spans="2:8">
      <c r="B19" s="5" t="s">
        <v>90</v>
      </c>
      <c r="C19" s="6">
        <v>122500</v>
      </c>
      <c r="D19" s="6"/>
      <c r="E19" s="6">
        <v>25460</v>
      </c>
      <c r="F19" s="6"/>
      <c r="G19" s="2729">
        <v>4.8</v>
      </c>
      <c r="H19" s="2729"/>
    </row>
    <row r="20" spans="2:8">
      <c r="B20" s="5" t="s">
        <v>91</v>
      </c>
      <c r="C20" s="6">
        <v>102500</v>
      </c>
      <c r="D20" s="6"/>
      <c r="E20" s="6">
        <v>29320</v>
      </c>
      <c r="F20" s="6"/>
      <c r="G20" s="2729">
        <v>3.5</v>
      </c>
      <c r="H20" s="2729"/>
    </row>
    <row r="21" spans="2:8">
      <c r="B21" s="5" t="s">
        <v>92</v>
      </c>
      <c r="C21" s="6">
        <v>137500</v>
      </c>
      <c r="D21" s="6"/>
      <c r="E21" s="6">
        <v>39650</v>
      </c>
      <c r="F21" s="6"/>
      <c r="G21" s="2729">
        <v>3.5</v>
      </c>
      <c r="H21" s="2729"/>
    </row>
    <row r="22" spans="2:8">
      <c r="B22" s="5" t="s">
        <v>93</v>
      </c>
      <c r="C22" s="6">
        <v>117500</v>
      </c>
      <c r="D22" s="6"/>
      <c r="E22" s="6">
        <v>31010</v>
      </c>
      <c r="F22" s="6"/>
      <c r="G22" s="2729">
        <v>3.8</v>
      </c>
      <c r="H22" s="2729"/>
    </row>
    <row r="23" spans="2:8">
      <c r="B23" s="5" t="s">
        <v>94</v>
      </c>
      <c r="C23" s="6">
        <v>117500</v>
      </c>
      <c r="D23" s="6"/>
      <c r="E23" s="6">
        <v>41060</v>
      </c>
      <c r="F23" s="6"/>
      <c r="G23" s="2729">
        <v>2.9</v>
      </c>
      <c r="H23" s="2729"/>
    </row>
    <row r="24" spans="2:8">
      <c r="B24" s="5"/>
    </row>
    <row r="25" spans="2:8" ht="13">
      <c r="B25" s="3" t="s">
        <v>95</v>
      </c>
      <c r="C25" s="6"/>
      <c r="D25" s="6"/>
      <c r="E25" s="6"/>
      <c r="F25" s="6"/>
      <c r="G25" s="2730"/>
      <c r="H25" s="2730"/>
    </row>
    <row r="26" spans="2:8" ht="14.5">
      <c r="B26" s="2806" t="s">
        <v>649</v>
      </c>
      <c r="C26" s="6">
        <v>247500</v>
      </c>
      <c r="D26" s="6"/>
      <c r="E26" s="6">
        <v>38230</v>
      </c>
      <c r="F26" s="6"/>
      <c r="G26" s="2730">
        <v>6.5</v>
      </c>
      <c r="H26" s="2730"/>
    </row>
    <row r="27" spans="2:8">
      <c r="B27" s="5"/>
    </row>
    <row r="28" spans="2:8" ht="13">
      <c r="B28" s="3" t="s">
        <v>96</v>
      </c>
      <c r="C28" s="6"/>
      <c r="D28" s="6"/>
      <c r="E28" s="6"/>
      <c r="F28" s="6"/>
      <c r="G28" s="2731"/>
      <c r="H28" s="2731"/>
    </row>
    <row r="29" spans="2:8">
      <c r="B29" s="5" t="s">
        <v>97</v>
      </c>
      <c r="C29" s="6">
        <v>147500</v>
      </c>
      <c r="D29" s="6"/>
      <c r="E29" s="6">
        <v>34800</v>
      </c>
      <c r="F29" s="6"/>
      <c r="G29" s="2731">
        <v>4.2</v>
      </c>
      <c r="H29" s="2731"/>
    </row>
    <row r="30" spans="2:8">
      <c r="B30" s="5" t="s">
        <v>98</v>
      </c>
      <c r="C30" s="6">
        <v>142500</v>
      </c>
      <c r="D30" s="6"/>
      <c r="E30" s="6">
        <v>49700</v>
      </c>
      <c r="F30" s="6"/>
      <c r="G30" s="2731">
        <v>2.9</v>
      </c>
      <c r="H30" s="2731"/>
    </row>
    <row r="31" spans="2:8">
      <c r="B31" s="5"/>
    </row>
    <row r="32" spans="2:8" ht="13">
      <c r="B32" s="3" t="s">
        <v>99</v>
      </c>
      <c r="C32" s="6"/>
      <c r="D32" s="6"/>
      <c r="E32" s="6"/>
      <c r="F32" s="6"/>
      <c r="G32" s="2732"/>
      <c r="H32" s="2732"/>
    </row>
    <row r="33" spans="2:8">
      <c r="B33" s="5" t="s">
        <v>100</v>
      </c>
      <c r="C33" s="6">
        <v>197500</v>
      </c>
      <c r="D33" s="6"/>
      <c r="E33" s="6">
        <v>57680</v>
      </c>
      <c r="F33" s="6"/>
      <c r="G33" s="2732">
        <v>3.4</v>
      </c>
      <c r="H33" s="2732"/>
    </row>
    <row r="34" spans="2:8">
      <c r="B34" s="5" t="s">
        <v>101</v>
      </c>
      <c r="C34" s="6">
        <v>192500</v>
      </c>
      <c r="D34" s="6"/>
      <c r="E34" s="6">
        <v>45880</v>
      </c>
      <c r="F34" s="6"/>
      <c r="G34" s="2732">
        <v>4.2</v>
      </c>
      <c r="H34" s="2732"/>
    </row>
    <row r="35" spans="2:8">
      <c r="B35" s="5"/>
    </row>
    <row r="36" spans="2:8" ht="13">
      <c r="B36" s="3" t="s">
        <v>102</v>
      </c>
      <c r="C36" s="6"/>
      <c r="D36" s="6"/>
      <c r="E36" s="6"/>
      <c r="F36" s="6"/>
      <c r="G36" s="2733"/>
      <c r="H36" s="2733"/>
    </row>
    <row r="37" spans="2:8">
      <c r="B37" s="5" t="s">
        <v>102</v>
      </c>
      <c r="C37" s="6">
        <v>132500</v>
      </c>
      <c r="D37" s="6"/>
      <c r="E37" s="6">
        <v>29160</v>
      </c>
      <c r="F37" s="6"/>
      <c r="G37" s="2733">
        <v>4.5</v>
      </c>
      <c r="H37" s="2733"/>
    </row>
    <row r="38" spans="2:8">
      <c r="B38" s="5"/>
    </row>
    <row r="39" spans="2:8" ht="13">
      <c r="B39" s="3" t="s">
        <v>103</v>
      </c>
      <c r="C39" s="6"/>
      <c r="D39" s="6"/>
      <c r="E39" s="6"/>
      <c r="F39" s="6"/>
      <c r="G39" s="2734"/>
      <c r="H39" s="2734"/>
    </row>
    <row r="40" spans="2:8">
      <c r="B40" s="5" t="s">
        <v>104</v>
      </c>
      <c r="C40" s="6">
        <v>162500</v>
      </c>
      <c r="D40" s="6"/>
      <c r="E40" s="6">
        <v>41780</v>
      </c>
      <c r="F40" s="6"/>
      <c r="G40" s="2734">
        <v>3.9</v>
      </c>
      <c r="H40" s="2734"/>
    </row>
    <row r="41" spans="2:8">
      <c r="B41" s="5" t="s">
        <v>105</v>
      </c>
      <c r="C41" s="6">
        <v>142500</v>
      </c>
      <c r="D41" s="6"/>
      <c r="E41" s="6">
        <v>42500</v>
      </c>
      <c r="F41" s="6"/>
      <c r="G41" s="2734">
        <v>3.4</v>
      </c>
      <c r="H41" s="2734"/>
    </row>
    <row r="42" spans="2:8">
      <c r="B42" s="5" t="s">
        <v>106</v>
      </c>
      <c r="C42" s="6">
        <v>117500</v>
      </c>
      <c r="D42" s="6"/>
      <c r="E42" s="6">
        <v>34720</v>
      </c>
      <c r="F42" s="6"/>
      <c r="G42" s="2734">
        <v>3.4</v>
      </c>
      <c r="H42" s="2734"/>
    </row>
    <row r="43" spans="2:8">
      <c r="B43" s="5"/>
    </row>
    <row r="44" spans="2:8" ht="13">
      <c r="B44" s="3" t="s">
        <v>107</v>
      </c>
      <c r="C44" s="6"/>
      <c r="D44" s="6"/>
      <c r="E44" s="6"/>
      <c r="F44" s="6"/>
      <c r="G44" s="2735"/>
      <c r="H44" s="2735"/>
    </row>
    <row r="45" spans="2:8">
      <c r="B45" s="5" t="s">
        <v>107</v>
      </c>
      <c r="C45" s="6">
        <v>202500</v>
      </c>
      <c r="D45" s="6"/>
      <c r="E45" s="6">
        <v>56360</v>
      </c>
      <c r="F45" s="6"/>
      <c r="G45" s="2735">
        <v>3.6</v>
      </c>
      <c r="H45" s="2735"/>
    </row>
    <row r="46" spans="2:8">
      <c r="B46" s="5"/>
    </row>
    <row r="47" spans="2:8" ht="13">
      <c r="B47" s="3" t="s">
        <v>108</v>
      </c>
      <c r="C47" s="6"/>
      <c r="D47" s="6"/>
      <c r="E47" s="6"/>
      <c r="F47" s="6"/>
      <c r="G47" s="2736"/>
      <c r="H47" s="2736"/>
    </row>
    <row r="48" spans="2:8">
      <c r="B48" s="5" t="s">
        <v>109</v>
      </c>
      <c r="C48" s="6">
        <v>167500</v>
      </c>
      <c r="D48" s="6"/>
      <c r="E48" s="6">
        <v>51730</v>
      </c>
      <c r="F48" s="6"/>
      <c r="G48" s="2736">
        <v>3.2</v>
      </c>
      <c r="H48" s="2736"/>
    </row>
    <row r="49" spans="2:8">
      <c r="B49" s="5"/>
    </row>
    <row r="50" spans="2:8" ht="13">
      <c r="B50" s="3" t="s">
        <v>110</v>
      </c>
      <c r="C50" s="6"/>
      <c r="D50" s="6"/>
      <c r="E50" s="6"/>
      <c r="F50" s="6"/>
      <c r="G50" s="2737"/>
      <c r="H50" s="2737"/>
    </row>
    <row r="51" spans="2:8">
      <c r="B51" s="5" t="s">
        <v>111</v>
      </c>
      <c r="C51" s="6">
        <v>217500</v>
      </c>
      <c r="D51" s="6"/>
      <c r="E51" s="6">
        <v>28670</v>
      </c>
      <c r="F51" s="6"/>
      <c r="G51" s="2737">
        <v>7.6</v>
      </c>
      <c r="H51" s="2737"/>
    </row>
    <row r="52" spans="2:8">
      <c r="B52" s="5" t="s">
        <v>112</v>
      </c>
      <c r="C52" s="6">
        <v>147500</v>
      </c>
      <c r="D52" s="6"/>
      <c r="E52" s="6">
        <v>37410</v>
      </c>
      <c r="F52" s="6"/>
      <c r="G52" s="2737">
        <v>3.9</v>
      </c>
      <c r="H52" s="2737"/>
    </row>
    <row r="53" spans="2:8">
      <c r="B53" s="5" t="s">
        <v>786</v>
      </c>
      <c r="C53" s="6">
        <v>82500</v>
      </c>
      <c r="D53" s="6"/>
      <c r="E53" s="6">
        <v>28110</v>
      </c>
      <c r="F53" s="6"/>
      <c r="G53" s="2737">
        <v>2.9</v>
      </c>
      <c r="H53" s="2737"/>
    </row>
    <row r="54" spans="2:8">
      <c r="B54" s="5" t="s">
        <v>113</v>
      </c>
      <c r="C54" s="6">
        <v>277500</v>
      </c>
      <c r="D54" s="6"/>
      <c r="E54" s="6">
        <v>33740</v>
      </c>
      <c r="F54" s="6"/>
      <c r="G54" s="2737">
        <v>8.1999999999999993</v>
      </c>
      <c r="H54" s="2737"/>
    </row>
    <row r="55" spans="2:8">
      <c r="B55" s="5" t="s">
        <v>114</v>
      </c>
      <c r="C55" s="6">
        <v>92500</v>
      </c>
      <c r="D55" s="6"/>
      <c r="E55" s="6">
        <v>34460</v>
      </c>
      <c r="F55" s="6"/>
      <c r="G55" s="2737">
        <v>2.7</v>
      </c>
      <c r="H55" s="2737"/>
    </row>
    <row r="56" spans="2:8">
      <c r="B56" s="5" t="s">
        <v>115</v>
      </c>
      <c r="C56" s="6">
        <v>287500</v>
      </c>
      <c r="D56" s="6"/>
      <c r="E56" s="6">
        <v>39860</v>
      </c>
      <c r="F56" s="6"/>
      <c r="G56" s="2737">
        <v>7.2</v>
      </c>
      <c r="H56" s="2737"/>
    </row>
    <row r="57" spans="2:8">
      <c r="B57" s="5" t="s">
        <v>116</v>
      </c>
      <c r="C57" s="6">
        <v>107500</v>
      </c>
      <c r="D57" s="6"/>
      <c r="E57" s="6">
        <v>33290</v>
      </c>
      <c r="F57" s="6"/>
      <c r="G57" s="2737">
        <v>3.2</v>
      </c>
      <c r="H57" s="2737"/>
    </row>
    <row r="58" spans="2:8">
      <c r="B58" s="5"/>
    </row>
    <row r="59" spans="2:8" ht="13">
      <c r="B59" s="3" t="s">
        <v>62</v>
      </c>
      <c r="C59" s="6"/>
      <c r="D59" s="6"/>
      <c r="E59" s="6"/>
      <c r="F59" s="6"/>
      <c r="G59" s="2738"/>
      <c r="H59" s="2738"/>
    </row>
    <row r="60" spans="2:8">
      <c r="B60" s="5" t="s">
        <v>117</v>
      </c>
      <c r="C60" s="6">
        <v>267500</v>
      </c>
      <c r="D60" s="6"/>
      <c r="E60" s="6">
        <v>39930</v>
      </c>
      <c r="F60" s="6"/>
      <c r="G60" s="2738">
        <v>6.7</v>
      </c>
      <c r="H60" s="2738"/>
    </row>
    <row r="61" spans="2:8">
      <c r="B61" s="5"/>
    </row>
    <row r="62" spans="2:8" ht="13">
      <c r="B62" s="3" t="s">
        <v>118</v>
      </c>
      <c r="C62" s="6"/>
      <c r="D62" s="6"/>
      <c r="E62" s="6"/>
      <c r="F62" s="6"/>
      <c r="G62" s="2739"/>
      <c r="H62" s="2739"/>
    </row>
    <row r="63" spans="2:8">
      <c r="B63" s="5" t="s">
        <v>119</v>
      </c>
      <c r="C63" s="6">
        <v>162500</v>
      </c>
      <c r="D63" s="6"/>
      <c r="E63" s="6">
        <v>40510</v>
      </c>
      <c r="F63" s="6"/>
      <c r="G63" s="2739">
        <v>4</v>
      </c>
      <c r="H63" s="2739"/>
    </row>
    <row r="64" spans="2:8">
      <c r="B64" s="5" t="s">
        <v>120</v>
      </c>
      <c r="C64" s="6">
        <v>152500</v>
      </c>
      <c r="D64" s="6"/>
      <c r="E64" s="6">
        <v>37100</v>
      </c>
      <c r="F64" s="6"/>
      <c r="G64" s="2739">
        <v>4.0999999999999996</v>
      </c>
      <c r="H64" s="2739"/>
    </row>
    <row r="65" spans="2:8">
      <c r="B65" s="5" t="s">
        <v>121</v>
      </c>
      <c r="C65" s="6">
        <v>127500</v>
      </c>
      <c r="D65" s="6"/>
      <c r="E65" s="6">
        <v>50470</v>
      </c>
      <c r="F65" s="6"/>
      <c r="G65" s="2739">
        <v>2.5</v>
      </c>
      <c r="H65" s="2739"/>
    </row>
    <row r="66" spans="2:8">
      <c r="B66" s="5" t="s">
        <v>122</v>
      </c>
      <c r="C66" s="6">
        <v>92500</v>
      </c>
      <c r="D66" s="6"/>
      <c r="E66" s="6">
        <v>41400</v>
      </c>
      <c r="F66" s="6"/>
      <c r="G66" s="2739">
        <v>2.2000000000000002</v>
      </c>
      <c r="H66" s="2739"/>
    </row>
    <row r="67" spans="2:8">
      <c r="B67" s="5" t="s">
        <v>123</v>
      </c>
      <c r="C67" s="6">
        <v>87500</v>
      </c>
      <c r="D67" s="6"/>
      <c r="E67" s="6">
        <v>29360</v>
      </c>
      <c r="F67" s="6"/>
      <c r="G67" s="2739">
        <v>3</v>
      </c>
      <c r="H67" s="2739"/>
    </row>
    <row r="68" spans="2:8">
      <c r="B68" s="5"/>
    </row>
    <row r="69" spans="2:8" ht="13">
      <c r="B69" s="3" t="s">
        <v>125</v>
      </c>
      <c r="C69" s="6"/>
      <c r="D69" s="6"/>
      <c r="E69" s="6"/>
      <c r="F69" s="6"/>
      <c r="G69" s="2741"/>
      <c r="H69" s="2741"/>
    </row>
    <row r="70" spans="2:8">
      <c r="B70" s="5" t="s">
        <v>126</v>
      </c>
      <c r="C70" s="6">
        <v>167500</v>
      </c>
      <c r="D70" s="6"/>
      <c r="E70" s="6">
        <v>38080</v>
      </c>
      <c r="F70" s="6"/>
      <c r="G70" s="2741">
        <v>4.4000000000000004</v>
      </c>
      <c r="H70" s="2741"/>
    </row>
    <row r="71" spans="2:8">
      <c r="B71" s="5" t="s">
        <v>127</v>
      </c>
      <c r="C71" s="6">
        <v>132500</v>
      </c>
      <c r="D71" s="6"/>
      <c r="E71" s="6">
        <v>27960</v>
      </c>
      <c r="F71" s="6"/>
      <c r="G71" s="2741">
        <v>4.7</v>
      </c>
      <c r="H71" s="2741"/>
    </row>
    <row r="72" spans="2:8">
      <c r="B72" s="5" t="s">
        <v>128</v>
      </c>
      <c r="C72" s="6">
        <v>102500</v>
      </c>
      <c r="D72" s="6"/>
      <c r="E72" s="6">
        <v>29750</v>
      </c>
      <c r="F72" s="6"/>
      <c r="G72" s="2741">
        <v>3.4</v>
      </c>
      <c r="H72" s="2741"/>
    </row>
    <row r="73" spans="2:8">
      <c r="B73" s="5" t="s">
        <v>129</v>
      </c>
      <c r="C73" s="6">
        <v>102500</v>
      </c>
      <c r="D73" s="6"/>
      <c r="E73" s="6">
        <v>24920</v>
      </c>
      <c r="F73" s="6"/>
      <c r="G73" s="2741">
        <v>4.0999999999999996</v>
      </c>
      <c r="H73" s="2741"/>
    </row>
    <row r="74" spans="2:8">
      <c r="B74" s="5" t="s">
        <v>130</v>
      </c>
      <c r="C74" s="6">
        <v>122500</v>
      </c>
      <c r="D74" s="6"/>
      <c r="E74" s="6">
        <v>38820</v>
      </c>
      <c r="F74" s="6"/>
      <c r="G74" s="2741">
        <v>3.2</v>
      </c>
      <c r="H74" s="2741"/>
    </row>
    <row r="75" spans="2:8">
      <c r="B75" s="5"/>
    </row>
    <row r="76" spans="2:8" ht="13">
      <c r="B76" s="3" t="s">
        <v>124</v>
      </c>
      <c r="C76" s="6"/>
      <c r="D76" s="6"/>
      <c r="E76" s="6"/>
      <c r="F76" s="6"/>
      <c r="G76" s="2740"/>
      <c r="H76" s="2740"/>
    </row>
    <row r="77" spans="2:8">
      <c r="B77" s="5" t="s">
        <v>124</v>
      </c>
      <c r="C77" s="6">
        <v>117500</v>
      </c>
      <c r="D77" s="6"/>
      <c r="E77" s="6">
        <v>74730</v>
      </c>
      <c r="F77" s="6"/>
      <c r="G77" s="2740">
        <v>1.6</v>
      </c>
      <c r="H77" s="2740"/>
    </row>
    <row r="78" spans="2:8">
      <c r="B78" s="5"/>
    </row>
    <row r="79" spans="2:8" ht="13">
      <c r="B79" s="3" t="s">
        <v>133</v>
      </c>
      <c r="C79" s="6"/>
      <c r="D79" s="6"/>
      <c r="E79" s="6"/>
      <c r="F79" s="6"/>
      <c r="G79" s="2743"/>
      <c r="H79" s="2743"/>
    </row>
    <row r="80" spans="2:8">
      <c r="B80" s="5" t="s">
        <v>133</v>
      </c>
      <c r="C80" s="6">
        <v>117500</v>
      </c>
      <c r="D80" s="6"/>
      <c r="E80" s="6">
        <v>32830</v>
      </c>
      <c r="F80" s="6"/>
      <c r="G80" s="2743">
        <v>3.6</v>
      </c>
      <c r="H80" s="2743"/>
    </row>
    <row r="81" spans="2:8">
      <c r="B81" s="5"/>
    </row>
    <row r="82" spans="2:8" ht="13">
      <c r="B82" s="3" t="s">
        <v>131</v>
      </c>
      <c r="C82" s="6"/>
      <c r="D82" s="6"/>
      <c r="E82" s="6"/>
      <c r="F82" s="6"/>
      <c r="G82" s="2742"/>
      <c r="H82" s="2742"/>
    </row>
    <row r="83" spans="2:8" ht="14.5">
      <c r="B83" s="2806" t="s">
        <v>648</v>
      </c>
      <c r="C83" s="6">
        <v>182500</v>
      </c>
      <c r="D83" s="6"/>
      <c r="E83" s="6">
        <v>44770</v>
      </c>
      <c r="F83" s="6"/>
      <c r="G83" s="2742">
        <v>4.0999999999999996</v>
      </c>
      <c r="H83" s="2742"/>
    </row>
    <row r="84" spans="2:8" ht="14.5">
      <c r="B84" s="2806" t="s">
        <v>647</v>
      </c>
      <c r="C84" s="6">
        <v>147500</v>
      </c>
      <c r="D84" s="6"/>
      <c r="E84" s="6">
        <v>37360</v>
      </c>
      <c r="F84" s="6"/>
      <c r="G84" s="2742">
        <v>3.9</v>
      </c>
      <c r="H84" s="2742"/>
    </row>
    <row r="85" spans="2:8">
      <c r="B85" s="5" t="s">
        <v>132</v>
      </c>
      <c r="C85" s="6">
        <v>72500</v>
      </c>
      <c r="D85" s="6"/>
      <c r="E85" s="6">
        <v>29410</v>
      </c>
      <c r="F85" s="6"/>
      <c r="G85" s="2742">
        <v>2.5</v>
      </c>
      <c r="H85" s="2742"/>
    </row>
    <row r="86" spans="2:8">
      <c r="B86" s="5"/>
    </row>
    <row r="87" spans="2:8" ht="13">
      <c r="B87" s="3" t="s">
        <v>134</v>
      </c>
      <c r="C87" s="6"/>
      <c r="D87" s="6"/>
      <c r="E87" s="6"/>
      <c r="F87" s="6"/>
      <c r="G87" s="2744"/>
      <c r="H87" s="2744"/>
    </row>
    <row r="88" spans="2:8">
      <c r="B88" s="5" t="s">
        <v>135</v>
      </c>
      <c r="C88" s="6">
        <v>237500</v>
      </c>
      <c r="D88" s="6"/>
      <c r="E88" s="6">
        <v>40650</v>
      </c>
      <c r="F88" s="6"/>
      <c r="G88" s="2744">
        <v>5.8</v>
      </c>
      <c r="H88" s="2744"/>
    </row>
    <row r="89" spans="2:8">
      <c r="B89" s="5" t="s">
        <v>136</v>
      </c>
      <c r="C89" s="6">
        <v>142500</v>
      </c>
      <c r="D89" s="6"/>
      <c r="E89" s="6">
        <v>41080</v>
      </c>
      <c r="F89" s="6"/>
      <c r="G89" s="2744">
        <v>3.5</v>
      </c>
      <c r="H89" s="2744"/>
    </row>
    <row r="90" spans="2:8">
      <c r="B90" s="5" t="s">
        <v>137</v>
      </c>
      <c r="C90" s="6">
        <v>227500</v>
      </c>
      <c r="D90" s="6"/>
      <c r="E90" s="6">
        <v>38200</v>
      </c>
      <c r="F90" s="6"/>
      <c r="G90" s="2744">
        <v>6</v>
      </c>
      <c r="H90" s="2744"/>
    </row>
    <row r="91" spans="2:8">
      <c r="B91" s="5"/>
    </row>
    <row r="92" spans="2:8" ht="13">
      <c r="B92" s="3" t="s">
        <v>138</v>
      </c>
      <c r="C92" s="6"/>
      <c r="D92" s="6"/>
      <c r="E92" s="6"/>
      <c r="F92" s="6"/>
      <c r="G92" s="2745"/>
      <c r="H92" s="2745"/>
    </row>
    <row r="93" spans="2:8">
      <c r="B93" s="5" t="s">
        <v>138</v>
      </c>
      <c r="C93" s="6">
        <v>137500</v>
      </c>
      <c r="D93" s="6"/>
      <c r="E93" s="6">
        <v>27130</v>
      </c>
      <c r="F93" s="6"/>
      <c r="G93" s="2745">
        <v>5.0999999999999996</v>
      </c>
      <c r="H93" s="2745"/>
    </row>
    <row r="94" spans="2:8">
      <c r="B94" s="5"/>
    </row>
    <row r="95" spans="2:8" ht="13">
      <c r="B95" s="3" t="s">
        <v>139</v>
      </c>
      <c r="C95" s="6"/>
      <c r="D95" s="6"/>
      <c r="E95" s="6"/>
      <c r="F95" s="6"/>
      <c r="G95" s="2746"/>
      <c r="H95" s="2746"/>
    </row>
    <row r="96" spans="2:8">
      <c r="B96" s="5" t="s">
        <v>140</v>
      </c>
      <c r="C96" s="6">
        <v>197500</v>
      </c>
      <c r="D96" s="6"/>
      <c r="E96" s="6">
        <v>27230</v>
      </c>
      <c r="F96" s="6"/>
      <c r="G96" s="2746">
        <v>7.3</v>
      </c>
      <c r="H96" s="2746"/>
    </row>
    <row r="97" spans="2:8">
      <c r="B97" s="5" t="s">
        <v>141</v>
      </c>
      <c r="C97" s="6">
        <v>117500</v>
      </c>
      <c r="D97" s="6"/>
      <c r="E97" s="6">
        <v>30000</v>
      </c>
      <c r="F97" s="6"/>
      <c r="G97" s="2746">
        <v>3.9</v>
      </c>
      <c r="H97" s="2746"/>
    </row>
    <row r="98" spans="2:8">
      <c r="B98" s="5"/>
    </row>
    <row r="99" spans="2:8" ht="13">
      <c r="B99" s="3" t="s">
        <v>142</v>
      </c>
      <c r="C99" s="6"/>
      <c r="D99" s="6"/>
      <c r="E99" s="6"/>
      <c r="F99" s="6"/>
      <c r="G99" s="2747"/>
      <c r="H99" s="2747"/>
    </row>
    <row r="100" spans="2:8">
      <c r="B100" s="5" t="s">
        <v>143</v>
      </c>
      <c r="C100" s="6">
        <v>197500</v>
      </c>
      <c r="D100" s="6"/>
      <c r="E100" s="6">
        <v>52500</v>
      </c>
      <c r="F100" s="6"/>
      <c r="G100" s="2747">
        <v>3.8</v>
      </c>
      <c r="H100" s="2747"/>
    </row>
    <row r="101" spans="2:8">
      <c r="B101" s="5" t="s">
        <v>144</v>
      </c>
      <c r="C101" s="6">
        <v>162500</v>
      </c>
      <c r="D101" s="6"/>
      <c r="E101" s="6">
        <v>51550</v>
      </c>
      <c r="F101" s="6"/>
      <c r="G101" s="2747">
        <v>3.2</v>
      </c>
      <c r="H101" s="2747"/>
    </row>
    <row r="102" spans="2:8">
      <c r="B102" s="5" t="s">
        <v>145</v>
      </c>
      <c r="C102" s="6">
        <v>142500</v>
      </c>
      <c r="D102" s="6"/>
      <c r="E102" s="6">
        <v>46360</v>
      </c>
      <c r="F102" s="6"/>
      <c r="G102" s="2747">
        <v>3.1</v>
      </c>
      <c r="H102" s="2747"/>
    </row>
    <row r="103" spans="2:8">
      <c r="B103" s="5" t="s">
        <v>146</v>
      </c>
      <c r="C103" s="6">
        <v>122500</v>
      </c>
      <c r="D103" s="6"/>
      <c r="E103" s="6">
        <v>52360</v>
      </c>
      <c r="F103" s="6"/>
      <c r="G103" s="2747">
        <v>2.2999999999999998</v>
      </c>
      <c r="H103" s="2747"/>
    </row>
    <row r="104" spans="2:8">
      <c r="B104" s="5" t="s">
        <v>147</v>
      </c>
      <c r="C104" s="6">
        <v>97500</v>
      </c>
      <c r="D104" s="6"/>
      <c r="E104" s="6">
        <v>54690</v>
      </c>
      <c r="F104" s="6"/>
      <c r="G104" s="2747">
        <v>1.8</v>
      </c>
      <c r="H104" s="2747"/>
    </row>
    <row r="105" spans="2:8">
      <c r="B105" s="5"/>
    </row>
    <row r="106" spans="2:8" ht="13">
      <c r="B106" s="3" t="s">
        <v>148</v>
      </c>
      <c r="C106" s="6"/>
      <c r="D106" s="6"/>
      <c r="E106" s="6"/>
      <c r="F106" s="6"/>
      <c r="G106" s="2748"/>
      <c r="H106" s="2748"/>
    </row>
    <row r="107" spans="2:8">
      <c r="B107" s="5" t="s">
        <v>149</v>
      </c>
      <c r="C107" s="6">
        <v>182500</v>
      </c>
      <c r="D107" s="6"/>
      <c r="E107" s="6">
        <v>27370</v>
      </c>
      <c r="F107" s="6"/>
      <c r="G107" s="2748">
        <v>6.7</v>
      </c>
      <c r="H107" s="2748"/>
    </row>
    <row r="108" spans="2:8">
      <c r="B108" s="5"/>
    </row>
    <row r="109" spans="2:8" ht="13">
      <c r="B109" s="3" t="s">
        <v>150</v>
      </c>
      <c r="C109" s="6"/>
      <c r="D109" s="6"/>
      <c r="E109" s="6"/>
      <c r="F109" s="6"/>
      <c r="G109" s="2749"/>
      <c r="H109" s="2749"/>
    </row>
    <row r="110" spans="2:8">
      <c r="B110" s="5" t="s">
        <v>151</v>
      </c>
      <c r="C110" s="6">
        <v>187500</v>
      </c>
      <c r="D110" s="6"/>
      <c r="E110" s="6">
        <v>36800</v>
      </c>
      <c r="F110" s="6"/>
      <c r="G110" s="2749">
        <v>5.0999999999999996</v>
      </c>
      <c r="H110" s="2749"/>
    </row>
    <row r="111" spans="2:8">
      <c r="B111" s="5" t="s">
        <v>152</v>
      </c>
      <c r="C111" s="6">
        <v>97500</v>
      </c>
      <c r="D111" s="6"/>
      <c r="E111" s="6">
        <v>22640</v>
      </c>
      <c r="F111" s="6"/>
      <c r="G111" s="2749">
        <v>4.3</v>
      </c>
      <c r="H111" s="2749"/>
    </row>
    <row r="112" spans="2:8">
      <c r="B112" s="5" t="s">
        <v>790</v>
      </c>
      <c r="C112" s="6">
        <v>142500</v>
      </c>
      <c r="D112" s="6"/>
      <c r="E112" s="6">
        <v>21180</v>
      </c>
      <c r="F112" s="6"/>
      <c r="G112" s="2749">
        <v>6.7</v>
      </c>
      <c r="H112" s="2749"/>
    </row>
    <row r="113" spans="2:8">
      <c r="B113" s="5" t="s">
        <v>153</v>
      </c>
      <c r="C113" s="6">
        <v>142500</v>
      </c>
      <c r="D113" s="6"/>
      <c r="E113" s="6">
        <v>22570</v>
      </c>
      <c r="F113" s="6"/>
      <c r="G113" s="2749">
        <v>6.3</v>
      </c>
      <c r="H113" s="2749"/>
    </row>
    <row r="114" spans="2:8">
      <c r="B114" s="5" t="s">
        <v>789</v>
      </c>
      <c r="C114" s="6">
        <v>162500</v>
      </c>
      <c r="D114" s="6"/>
      <c r="E114" s="6">
        <v>28300</v>
      </c>
      <c r="F114" s="6"/>
      <c r="G114" s="2749">
        <v>5.7</v>
      </c>
      <c r="H114" s="2749"/>
    </row>
    <row r="115" spans="2:8">
      <c r="B115" s="5" t="s">
        <v>154</v>
      </c>
      <c r="C115" s="6">
        <v>102500</v>
      </c>
      <c r="D115" s="6"/>
      <c r="E115" s="6">
        <v>19930</v>
      </c>
      <c r="F115" s="6"/>
      <c r="G115" s="2749">
        <v>5.0999999999999996</v>
      </c>
      <c r="H115" s="2749"/>
    </row>
    <row r="116" spans="2:8">
      <c r="B116" s="5"/>
    </row>
    <row r="117" spans="2:8" ht="13">
      <c r="B117" s="3" t="s">
        <v>155</v>
      </c>
      <c r="C117" s="6"/>
      <c r="D117" s="6"/>
      <c r="E117" s="6"/>
      <c r="F117" s="6"/>
      <c r="G117" s="2750"/>
      <c r="H117" s="2750"/>
    </row>
    <row r="118" spans="2:8">
      <c r="B118" s="5" t="s">
        <v>155</v>
      </c>
      <c r="C118" s="6">
        <v>122500</v>
      </c>
      <c r="D118" s="6"/>
      <c r="E118" s="6">
        <v>33330</v>
      </c>
      <c r="F118" s="6"/>
      <c r="G118" s="2750">
        <v>3.7</v>
      </c>
      <c r="H118" s="2750"/>
    </row>
    <row r="119" spans="2:8">
      <c r="B119" s="5"/>
    </row>
    <row r="120" spans="2:8" ht="13">
      <c r="B120" s="3" t="s">
        <v>156</v>
      </c>
      <c r="C120" s="6"/>
      <c r="D120" s="6"/>
      <c r="E120" s="6"/>
      <c r="F120" s="6"/>
      <c r="G120" s="2751"/>
      <c r="H120" s="2751"/>
    </row>
    <row r="121" spans="2:8">
      <c r="B121" s="5" t="s">
        <v>156</v>
      </c>
      <c r="C121" s="6">
        <v>222500</v>
      </c>
      <c r="D121" s="6"/>
      <c r="E121" s="6">
        <v>37560</v>
      </c>
      <c r="F121" s="6"/>
      <c r="G121" s="2751">
        <v>5.9</v>
      </c>
      <c r="H121" s="2751"/>
    </row>
    <row r="122" spans="2:8">
      <c r="B122" s="5"/>
    </row>
    <row r="123" spans="2:8" ht="13">
      <c r="B123" s="3" t="s">
        <v>157</v>
      </c>
      <c r="C123" s="6"/>
      <c r="D123" s="6"/>
      <c r="E123" s="6"/>
      <c r="F123" s="6"/>
      <c r="G123" s="2752"/>
      <c r="H123" s="2752"/>
    </row>
    <row r="124" spans="2:8">
      <c r="B124" s="5" t="s">
        <v>157</v>
      </c>
      <c r="C124" s="6">
        <v>157500</v>
      </c>
      <c r="D124" s="6"/>
      <c r="E124" s="6">
        <v>37690</v>
      </c>
      <c r="F124" s="6"/>
      <c r="G124" s="2752">
        <v>4.2</v>
      </c>
      <c r="H124" s="2752"/>
    </row>
    <row r="125" spans="2:8">
      <c r="B125" s="5"/>
    </row>
    <row r="126" spans="2:8" ht="13">
      <c r="B126" s="3" t="s">
        <v>158</v>
      </c>
      <c r="C126" s="6"/>
      <c r="D126" s="6"/>
      <c r="E126" s="6"/>
      <c r="F126" s="6"/>
      <c r="G126" s="2753"/>
      <c r="H126" s="2753"/>
    </row>
    <row r="127" spans="2:8">
      <c r="B127" s="5" t="s">
        <v>158</v>
      </c>
      <c r="C127" s="6">
        <v>187500</v>
      </c>
      <c r="D127" s="6"/>
      <c r="E127" s="6">
        <v>51360</v>
      </c>
      <c r="F127" s="6"/>
      <c r="G127" s="2753">
        <v>3.7</v>
      </c>
      <c r="H127" s="2753"/>
    </row>
    <row r="128" spans="2:8">
      <c r="B128" s="5"/>
    </row>
    <row r="129" spans="2:8" ht="13">
      <c r="B129" s="3" t="s">
        <v>159</v>
      </c>
      <c r="C129" s="6"/>
      <c r="D129" s="6"/>
      <c r="E129" s="6"/>
      <c r="F129" s="6"/>
      <c r="G129" s="2754"/>
      <c r="H129" s="2754"/>
    </row>
    <row r="130" spans="2:8">
      <c r="B130" s="5" t="s">
        <v>159</v>
      </c>
      <c r="C130" s="6">
        <v>187500</v>
      </c>
      <c r="D130" s="6"/>
      <c r="E130" s="6">
        <v>38550</v>
      </c>
      <c r="F130" s="6"/>
      <c r="G130" s="2754">
        <v>4.9000000000000004</v>
      </c>
      <c r="H130" s="2754"/>
    </row>
    <row r="131" spans="2:8">
      <c r="B131" s="5"/>
    </row>
    <row r="132" spans="2:8" ht="13">
      <c r="B132" s="3" t="s">
        <v>161</v>
      </c>
      <c r="C132" s="6"/>
      <c r="D132" s="6"/>
      <c r="E132" s="6"/>
      <c r="F132" s="6"/>
      <c r="G132" s="2756"/>
      <c r="H132" s="2756"/>
    </row>
    <row r="133" spans="2:8" ht="12.5" customHeight="1">
      <c r="B133" s="5" t="s">
        <v>161</v>
      </c>
      <c r="C133" s="6">
        <v>157500</v>
      </c>
      <c r="D133" s="6"/>
      <c r="E133" s="6">
        <v>55210</v>
      </c>
      <c r="F133" s="6"/>
      <c r="G133" s="2756">
        <v>2.9</v>
      </c>
      <c r="H133" s="2756"/>
    </row>
    <row r="134" spans="2:8">
      <c r="B134" s="5"/>
    </row>
    <row r="135" spans="2:8" ht="13">
      <c r="B135" s="3" t="s">
        <v>160</v>
      </c>
      <c r="C135" s="6"/>
      <c r="D135" s="6"/>
      <c r="E135" s="6"/>
      <c r="F135" s="6"/>
      <c r="G135" s="2755"/>
      <c r="H135" s="2755"/>
    </row>
    <row r="136" spans="2:8">
      <c r="B136" s="5" t="s">
        <v>160</v>
      </c>
      <c r="C136" s="6">
        <v>177500</v>
      </c>
      <c r="D136" s="6"/>
      <c r="E136" s="6">
        <v>40580</v>
      </c>
      <c r="F136" s="6"/>
      <c r="G136" s="2755">
        <v>4.4000000000000004</v>
      </c>
      <c r="H136" s="2755"/>
    </row>
    <row r="137" spans="2:8">
      <c r="B137" s="5"/>
    </row>
    <row r="138" spans="2:8" ht="13">
      <c r="B138" s="3" t="s">
        <v>162</v>
      </c>
      <c r="C138" s="6"/>
      <c r="D138" s="6"/>
      <c r="E138" s="6"/>
      <c r="F138" s="6"/>
      <c r="G138" s="2757"/>
      <c r="H138" s="2757"/>
    </row>
    <row r="139" spans="2:8">
      <c r="B139" s="5" t="s">
        <v>163</v>
      </c>
      <c r="C139" s="6">
        <v>102500</v>
      </c>
      <c r="D139" s="6"/>
      <c r="E139" s="6">
        <v>46600</v>
      </c>
      <c r="F139" s="6"/>
      <c r="G139" s="2757">
        <v>2.2000000000000002</v>
      </c>
      <c r="H139" s="2757"/>
    </row>
    <row r="140" spans="2:8">
      <c r="B140" s="5"/>
    </row>
    <row r="141" spans="2:8" ht="13">
      <c r="B141" s="3" t="s">
        <v>164</v>
      </c>
      <c r="C141" s="6"/>
      <c r="D141" s="6"/>
      <c r="E141" s="6"/>
      <c r="F141" s="6"/>
      <c r="G141" s="2758"/>
      <c r="H141" s="2758"/>
    </row>
    <row r="142" spans="2:8">
      <c r="B142" s="5" t="s">
        <v>165</v>
      </c>
      <c r="C142" s="6">
        <v>187500</v>
      </c>
      <c r="D142" s="6"/>
      <c r="E142" s="6">
        <v>38540</v>
      </c>
      <c r="F142" s="6"/>
      <c r="G142" s="2758">
        <v>4.9000000000000004</v>
      </c>
      <c r="H142" s="2758"/>
    </row>
    <row r="143" spans="2:8">
      <c r="B143" s="5" t="s">
        <v>166</v>
      </c>
      <c r="C143" s="6">
        <v>82500</v>
      </c>
      <c r="D143" s="6"/>
      <c r="E143" s="6">
        <v>29190</v>
      </c>
      <c r="F143" s="6"/>
      <c r="G143" s="2758">
        <v>2.8</v>
      </c>
      <c r="H143" s="2758"/>
    </row>
    <row r="144" spans="2:8">
      <c r="B144" s="5" t="s">
        <v>167</v>
      </c>
      <c r="C144" s="6">
        <v>132500</v>
      </c>
      <c r="D144" s="6"/>
      <c r="E144" s="6">
        <v>29040</v>
      </c>
      <c r="F144" s="6"/>
      <c r="G144" s="2758">
        <v>4.5999999999999996</v>
      </c>
      <c r="H144" s="2758"/>
    </row>
    <row r="145" spans="2:8">
      <c r="B145" s="5" t="s">
        <v>168</v>
      </c>
      <c r="C145" s="6">
        <v>77500</v>
      </c>
      <c r="D145" s="6"/>
      <c r="E145" s="6">
        <v>23170</v>
      </c>
      <c r="F145" s="6"/>
      <c r="G145" s="2758">
        <v>3.3</v>
      </c>
      <c r="H145" s="2758"/>
    </row>
    <row r="146" spans="2:8">
      <c r="B146" s="5" t="s">
        <v>169</v>
      </c>
      <c r="C146" s="6">
        <v>122500</v>
      </c>
      <c r="D146" s="6"/>
      <c r="E146" s="6">
        <v>61010</v>
      </c>
      <c r="F146" s="6"/>
      <c r="G146" s="2758">
        <v>2</v>
      </c>
      <c r="H146" s="2758"/>
    </row>
    <row r="147" spans="2:8">
      <c r="B147" s="5" t="s">
        <v>170</v>
      </c>
      <c r="C147" s="6">
        <v>112500</v>
      </c>
      <c r="D147" s="6"/>
      <c r="E147" s="6">
        <v>30650</v>
      </c>
      <c r="F147" s="6"/>
      <c r="G147" s="2758">
        <v>3.7</v>
      </c>
      <c r="H147" s="2758"/>
    </row>
    <row r="148" spans="2:8">
      <c r="B148" s="5" t="s">
        <v>171</v>
      </c>
      <c r="C148" s="6">
        <v>117500</v>
      </c>
      <c r="D148" s="6"/>
      <c r="E148" s="6">
        <v>29140</v>
      </c>
      <c r="F148" s="6"/>
      <c r="G148" s="2758">
        <v>4</v>
      </c>
      <c r="H148" s="2758"/>
    </row>
    <row r="149" spans="2:8">
      <c r="B149" s="5" t="s">
        <v>172</v>
      </c>
      <c r="C149" s="6">
        <v>82500</v>
      </c>
      <c r="D149" s="6"/>
      <c r="E149" s="6">
        <v>32140</v>
      </c>
      <c r="F149" s="6"/>
      <c r="G149" s="2758">
        <v>2.6</v>
      </c>
      <c r="H149" s="2758"/>
    </row>
    <row r="150" spans="2:8">
      <c r="B150" s="5" t="s">
        <v>173</v>
      </c>
      <c r="C150" s="6">
        <v>82500</v>
      </c>
      <c r="D150" s="6"/>
      <c r="E150" s="6">
        <v>33620</v>
      </c>
      <c r="F150" s="6"/>
      <c r="G150" s="2758">
        <v>2.5</v>
      </c>
      <c r="H150" s="2758"/>
    </row>
    <row r="151" spans="2:8">
      <c r="B151" s="5" t="s">
        <v>174</v>
      </c>
      <c r="C151" s="6">
        <v>87500</v>
      </c>
      <c r="D151" s="6"/>
      <c r="E151" s="6">
        <v>30080</v>
      </c>
      <c r="F151" s="6"/>
      <c r="G151" s="2758">
        <v>2.9</v>
      </c>
      <c r="H151" s="2758"/>
    </row>
    <row r="152" spans="2:8">
      <c r="B152" s="5" t="s">
        <v>175</v>
      </c>
      <c r="C152" s="6">
        <v>97500</v>
      </c>
      <c r="D152" s="6"/>
      <c r="E152" s="6">
        <v>38540</v>
      </c>
      <c r="F152" s="6"/>
      <c r="G152" s="2758">
        <v>2.5</v>
      </c>
      <c r="H152" s="2758"/>
    </row>
    <row r="153" spans="2:8">
      <c r="B153" s="5" t="s">
        <v>176</v>
      </c>
      <c r="C153" s="6">
        <v>102500</v>
      </c>
      <c r="D153" s="6"/>
      <c r="E153" s="6">
        <v>22820</v>
      </c>
      <c r="F153" s="6"/>
      <c r="G153" s="2758">
        <v>4.5</v>
      </c>
      <c r="H153" s="2758"/>
    </row>
    <row r="154" spans="2:8">
      <c r="B154" s="5" t="s">
        <v>177</v>
      </c>
      <c r="C154" s="6">
        <v>82500</v>
      </c>
      <c r="D154" s="6"/>
      <c r="E154" s="6">
        <v>46600</v>
      </c>
      <c r="F154" s="6"/>
      <c r="G154" s="2758">
        <v>1.8</v>
      </c>
      <c r="H154" s="2758"/>
    </row>
    <row r="155" spans="2:8">
      <c r="B155" s="5" t="s">
        <v>178</v>
      </c>
      <c r="C155" s="6">
        <v>82500</v>
      </c>
      <c r="D155" s="6"/>
      <c r="E155" s="6">
        <v>35330</v>
      </c>
      <c r="F155" s="6"/>
      <c r="G155" s="2758">
        <v>2.2999999999999998</v>
      </c>
      <c r="H155" s="2758"/>
    </row>
    <row r="156" spans="2:8">
      <c r="B156" s="5" t="s">
        <v>179</v>
      </c>
      <c r="C156" s="6">
        <v>82500</v>
      </c>
      <c r="D156" s="6"/>
      <c r="E156" s="6">
        <v>52480</v>
      </c>
      <c r="F156" s="6"/>
      <c r="G156" s="2758">
        <v>1.6</v>
      </c>
      <c r="H156" s="2758"/>
    </row>
    <row r="157" spans="2:8">
      <c r="B157" s="5" t="s">
        <v>180</v>
      </c>
      <c r="C157" s="6">
        <v>107500</v>
      </c>
      <c r="D157" s="6"/>
      <c r="E157" s="6">
        <v>33650</v>
      </c>
      <c r="F157" s="6"/>
      <c r="G157" s="2758">
        <v>3.2</v>
      </c>
      <c r="H157" s="2758"/>
    </row>
    <row r="158" spans="2:8">
      <c r="B158" s="5" t="s">
        <v>181</v>
      </c>
      <c r="C158" s="6">
        <v>77500</v>
      </c>
      <c r="D158" s="6"/>
      <c r="E158" s="6">
        <v>26160</v>
      </c>
      <c r="F158" s="6"/>
      <c r="G158" s="2758">
        <v>3</v>
      </c>
      <c r="H158" s="2758"/>
    </row>
    <row r="159" spans="2:8">
      <c r="B159" s="5" t="s">
        <v>182</v>
      </c>
      <c r="C159" s="6">
        <v>97500</v>
      </c>
      <c r="D159" s="6"/>
      <c r="E159" s="6">
        <v>26650</v>
      </c>
      <c r="F159" s="6"/>
      <c r="G159" s="2758">
        <v>3.7</v>
      </c>
      <c r="H159" s="2758"/>
    </row>
    <row r="160" spans="2:8">
      <c r="B160" s="5" t="s">
        <v>183</v>
      </c>
      <c r="C160" s="6">
        <v>82500</v>
      </c>
      <c r="D160" s="6"/>
      <c r="E160" s="6">
        <v>26160</v>
      </c>
      <c r="F160" s="6"/>
      <c r="G160" s="2758">
        <v>3.2</v>
      </c>
      <c r="H160" s="2758"/>
    </row>
    <row r="161" spans="2:8">
      <c r="B161" s="5" t="s">
        <v>184</v>
      </c>
      <c r="C161" s="6">
        <v>112500</v>
      </c>
      <c r="D161" s="6"/>
      <c r="E161" s="6">
        <v>42190</v>
      </c>
      <c r="F161" s="6"/>
      <c r="G161" s="2758">
        <v>2.7</v>
      </c>
      <c r="H161" s="2758"/>
    </row>
    <row r="162" spans="2:8">
      <c r="B162" s="5"/>
    </row>
    <row r="163" spans="2:8" ht="13">
      <c r="B163" s="3" t="s">
        <v>185</v>
      </c>
      <c r="C163" s="6"/>
      <c r="D163" s="6"/>
      <c r="E163" s="6"/>
      <c r="F163" s="6"/>
      <c r="G163" s="2759"/>
      <c r="H163" s="2759"/>
    </row>
    <row r="164" spans="2:8">
      <c r="B164" s="5" t="s">
        <v>186</v>
      </c>
      <c r="C164" s="6">
        <v>257500</v>
      </c>
      <c r="D164" s="6"/>
      <c r="E164" s="6">
        <v>43360</v>
      </c>
      <c r="F164" s="6"/>
      <c r="G164" s="2759">
        <v>5.9</v>
      </c>
      <c r="H164" s="2759"/>
    </row>
    <row r="165" spans="2:8">
      <c r="B165" s="5" t="s">
        <v>187</v>
      </c>
      <c r="C165" s="6">
        <v>127500</v>
      </c>
      <c r="D165" s="6"/>
      <c r="E165" s="6">
        <v>21590</v>
      </c>
      <c r="F165" s="6"/>
      <c r="G165" s="2759">
        <v>5.9</v>
      </c>
      <c r="H165" s="2759"/>
    </row>
    <row r="166" spans="2:8">
      <c r="B166" s="5" t="s">
        <v>188</v>
      </c>
      <c r="C166" s="6">
        <v>122500</v>
      </c>
      <c r="D166" s="6"/>
      <c r="E166" s="6">
        <v>26780</v>
      </c>
      <c r="F166" s="6"/>
      <c r="G166" s="2759">
        <v>4.5999999999999996</v>
      </c>
      <c r="H166" s="2759"/>
    </row>
    <row r="167" spans="2:8">
      <c r="B167" s="5" t="s">
        <v>189</v>
      </c>
      <c r="C167" s="6">
        <v>132500</v>
      </c>
      <c r="D167" s="6"/>
      <c r="E167" s="6">
        <v>32250</v>
      </c>
      <c r="F167" s="6"/>
      <c r="G167" s="2759">
        <v>4.0999999999999996</v>
      </c>
      <c r="H167" s="2759"/>
    </row>
    <row r="168" spans="2:8">
      <c r="B168" s="5" t="s">
        <v>190</v>
      </c>
      <c r="C168" s="6">
        <v>107500</v>
      </c>
      <c r="D168" s="6"/>
      <c r="E168" s="6">
        <v>34290</v>
      </c>
      <c r="F168" s="6"/>
      <c r="G168" s="2759">
        <v>3.1</v>
      </c>
      <c r="H168" s="2759"/>
    </row>
    <row r="169" spans="2:8">
      <c r="B169" s="5"/>
    </row>
    <row r="170" spans="2:8" ht="13">
      <c r="B170" s="3" t="s">
        <v>191</v>
      </c>
      <c r="C170" s="6"/>
      <c r="D170" s="6"/>
      <c r="E170" s="6"/>
      <c r="F170" s="6"/>
      <c r="G170" s="2760"/>
      <c r="H170" s="2760"/>
    </row>
    <row r="171" spans="2:8">
      <c r="B171" s="5" t="s">
        <v>191</v>
      </c>
      <c r="C171" s="6">
        <v>162500</v>
      </c>
      <c r="D171" s="6"/>
      <c r="E171" s="6">
        <v>29540</v>
      </c>
      <c r="F171" s="6"/>
      <c r="G171" s="2760">
        <v>5.5</v>
      </c>
      <c r="H171" s="2760"/>
    </row>
    <row r="172" spans="2:8">
      <c r="B172" s="5"/>
    </row>
    <row r="173" spans="2:8" ht="13">
      <c r="B173" s="3" t="s">
        <v>192</v>
      </c>
      <c r="C173" s="6"/>
      <c r="D173" s="6"/>
      <c r="E173" s="6"/>
      <c r="F173" s="6"/>
      <c r="G173" s="2761"/>
      <c r="H173" s="2761"/>
    </row>
    <row r="174" spans="2:8">
      <c r="B174" s="5" t="s">
        <v>192</v>
      </c>
      <c r="C174" s="6">
        <v>257500</v>
      </c>
      <c r="D174" s="6"/>
      <c r="E174" s="6">
        <v>48830</v>
      </c>
      <c r="F174" s="6"/>
      <c r="G174" s="2761">
        <v>5.3</v>
      </c>
      <c r="H174" s="2761"/>
    </row>
    <row r="175" spans="2:8">
      <c r="B175" s="5"/>
    </row>
    <row r="176" spans="2:8" ht="13">
      <c r="B176" s="3" t="s">
        <v>193</v>
      </c>
      <c r="C176" s="6"/>
      <c r="D176" s="6"/>
      <c r="E176" s="6"/>
      <c r="F176" s="6"/>
      <c r="G176" s="2762"/>
      <c r="H176" s="2762"/>
    </row>
    <row r="177" spans="2:8">
      <c r="B177" s="5" t="s">
        <v>193</v>
      </c>
      <c r="C177" s="6">
        <v>112500</v>
      </c>
      <c r="D177" s="6"/>
      <c r="E177" s="6">
        <v>35150</v>
      </c>
      <c r="F177" s="6"/>
      <c r="G177" s="2762">
        <v>3.2</v>
      </c>
      <c r="H177" s="2762"/>
    </row>
    <row r="178" spans="2:8">
      <c r="B178" s="5"/>
    </row>
    <row r="179" spans="2:8" ht="13">
      <c r="B179" s="3" t="s">
        <v>194</v>
      </c>
      <c r="C179" s="6"/>
      <c r="D179" s="6"/>
      <c r="E179" s="6"/>
      <c r="F179" s="6"/>
      <c r="G179" s="2763"/>
      <c r="H179" s="2763"/>
    </row>
    <row r="180" spans="2:8">
      <c r="B180" s="5" t="s">
        <v>194</v>
      </c>
      <c r="C180" s="6">
        <v>97500</v>
      </c>
      <c r="D180" s="6"/>
      <c r="E180" s="6">
        <v>41100</v>
      </c>
      <c r="F180" s="6"/>
      <c r="G180" s="2763">
        <v>2.4</v>
      </c>
      <c r="H180" s="2763"/>
    </row>
    <row r="181" spans="2:8">
      <c r="B181" s="5"/>
    </row>
    <row r="182" spans="2:8" ht="13">
      <c r="B182" s="3" t="s">
        <v>195</v>
      </c>
      <c r="C182" s="6"/>
      <c r="D182" s="6"/>
      <c r="E182" s="6"/>
      <c r="F182" s="6"/>
      <c r="G182" s="2764"/>
      <c r="H182" s="2764"/>
    </row>
    <row r="183" spans="2:8">
      <c r="B183" s="5" t="s">
        <v>196</v>
      </c>
      <c r="C183" s="6">
        <v>172500</v>
      </c>
      <c r="D183" s="6"/>
      <c r="E183" s="6">
        <v>50170</v>
      </c>
      <c r="F183" s="6"/>
      <c r="G183" s="2764">
        <v>3.4</v>
      </c>
      <c r="H183" s="2764"/>
    </row>
    <row r="184" spans="2:8">
      <c r="B184" s="5"/>
    </row>
    <row r="185" spans="2:8" ht="13">
      <c r="B185" s="3" t="s">
        <v>197</v>
      </c>
      <c r="C185" s="6"/>
      <c r="D185" s="6"/>
      <c r="E185" s="6"/>
      <c r="F185" s="6"/>
      <c r="G185" s="2765"/>
      <c r="H185" s="2765"/>
    </row>
    <row r="186" spans="2:8">
      <c r="B186" s="5" t="s">
        <v>198</v>
      </c>
      <c r="C186" s="6">
        <v>202500</v>
      </c>
      <c r="D186" s="6"/>
      <c r="E186" s="6">
        <v>37410</v>
      </c>
      <c r="F186" s="6"/>
      <c r="G186" s="2765">
        <v>5.4</v>
      </c>
      <c r="H186" s="2765"/>
    </row>
    <row r="187" spans="2:8">
      <c r="B187" s="5" t="s">
        <v>199</v>
      </c>
      <c r="C187" s="6">
        <v>97500</v>
      </c>
      <c r="D187" s="6"/>
      <c r="E187" s="6">
        <v>43760</v>
      </c>
      <c r="F187" s="6"/>
      <c r="G187" s="2765">
        <v>2.2000000000000002</v>
      </c>
      <c r="H187" s="2765"/>
    </row>
    <row r="188" spans="2:8">
      <c r="B188" s="5"/>
    </row>
    <row r="189" spans="2:8" ht="13">
      <c r="B189" s="3" t="s">
        <v>200</v>
      </c>
      <c r="C189" s="6"/>
      <c r="D189" s="6"/>
      <c r="E189" s="6"/>
      <c r="F189" s="6"/>
      <c r="G189" s="2766"/>
      <c r="H189" s="2766"/>
    </row>
    <row r="190" spans="2:8">
      <c r="B190" s="5" t="s">
        <v>201</v>
      </c>
      <c r="C190" s="6">
        <v>187500</v>
      </c>
      <c r="D190" s="6"/>
      <c r="E190" s="6">
        <v>27570</v>
      </c>
      <c r="F190" s="6"/>
      <c r="G190" s="2766">
        <v>6.8</v>
      </c>
      <c r="H190" s="2766"/>
    </row>
    <row r="191" spans="2:8">
      <c r="B191" s="5" t="s">
        <v>202</v>
      </c>
      <c r="C191" s="6">
        <v>137500</v>
      </c>
      <c r="D191" s="6"/>
      <c r="E191" s="6">
        <v>41000</v>
      </c>
      <c r="F191" s="6"/>
      <c r="G191" s="2766">
        <v>3.4</v>
      </c>
      <c r="H191" s="2766"/>
    </row>
    <row r="192" spans="2:8">
      <c r="B192" s="5"/>
    </row>
    <row r="193" spans="2:9" ht="13">
      <c r="B193" s="3" t="s">
        <v>7</v>
      </c>
      <c r="C193" s="6">
        <v>287500</v>
      </c>
      <c r="D193" s="6"/>
      <c r="E193" s="6">
        <v>29180</v>
      </c>
      <c r="F193" s="6"/>
      <c r="G193" s="2767">
        <v>9.9</v>
      </c>
      <c r="H193" s="2767"/>
    </row>
    <row r="194" spans="2:9">
      <c r="C194" s="6"/>
      <c r="D194" s="6"/>
      <c r="E194" s="6"/>
      <c r="F194" s="6"/>
      <c r="G194" s="2767"/>
      <c r="H194" s="2767"/>
    </row>
    <row r="195" spans="2:9" ht="13">
      <c r="B195" s="9"/>
      <c r="C195" s="9"/>
      <c r="D195" s="9"/>
      <c r="E195" s="9"/>
      <c r="F195" s="9"/>
      <c r="G195" s="13" t="s">
        <v>17</v>
      </c>
    </row>
    <row r="196" spans="2:9" ht="12.5" customHeight="1">
      <c r="B196" s="2860" t="s">
        <v>18</v>
      </c>
      <c r="C196" s="2860"/>
      <c r="D196" s="2860"/>
      <c r="E196" s="2860"/>
      <c r="F196" s="2860"/>
      <c r="G196" s="2860"/>
      <c r="H196" s="2784"/>
      <c r="I196" s="2784"/>
    </row>
    <row r="197" spans="2:9" ht="12.5" customHeight="1">
      <c r="B197" s="2860" t="s">
        <v>49</v>
      </c>
      <c r="C197" s="2860"/>
      <c r="D197" s="2860"/>
      <c r="E197" s="2860"/>
      <c r="F197" s="2860"/>
      <c r="G197" s="2860"/>
      <c r="H197" s="2784"/>
      <c r="I197" s="2784"/>
    </row>
    <row r="198" spans="2:9">
      <c r="B198" s="2860" t="s">
        <v>560</v>
      </c>
      <c r="C198" s="2860"/>
      <c r="D198" s="2860"/>
      <c r="E198" s="2860"/>
      <c r="F198" s="2860"/>
      <c r="G198" s="2860"/>
      <c r="H198" s="2784"/>
      <c r="I198" s="2784"/>
    </row>
    <row r="199" spans="2:9" ht="22" customHeight="1">
      <c r="B199" s="2860" t="s">
        <v>770</v>
      </c>
      <c r="C199" s="2860"/>
      <c r="D199" s="2860"/>
      <c r="E199" s="2860"/>
      <c r="F199" s="2860"/>
      <c r="G199" s="2860"/>
      <c r="H199" s="2784"/>
      <c r="I199" s="2784"/>
    </row>
    <row r="200" spans="2:9">
      <c r="B200" s="2860" t="s">
        <v>806</v>
      </c>
      <c r="C200" s="2860"/>
      <c r="D200" s="2860"/>
      <c r="E200" s="2860"/>
      <c r="F200" s="2860"/>
      <c r="G200" s="2860"/>
      <c r="H200" s="2784"/>
      <c r="I200" s="2784"/>
    </row>
  </sheetData>
  <mergeCells count="5">
    <mergeCell ref="B199:G199"/>
    <mergeCell ref="B200:G200"/>
    <mergeCell ref="B196:G196"/>
    <mergeCell ref="B197:G197"/>
    <mergeCell ref="B198:G198"/>
  </mergeCells>
  <pageMargins left="0.7" right="0.7" top="0.75" bottom="0.75" header="0.3" footer="0.3"/>
  <pageSetup paperSize="9" scale="83" fitToHeight="0" orientation="landscape"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1"/>
  <sheetViews>
    <sheetView zoomScale="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70.7265625" customWidth="1"/>
    <col min="3" max="18" width="14.7265625" customWidth="1"/>
    <col min="19" max="20" width="13.7265625" customWidth="1"/>
  </cols>
  <sheetData>
    <row r="1" spans="2:20">
      <c r="B1" s="2" t="str">
        <f>HYPERLINK("#'Contents'!A1", "Back to contents")</f>
        <v>Back to contents</v>
      </c>
    </row>
    <row r="2" spans="2:20" ht="22.5">
      <c r="B2" s="11" t="s">
        <v>771</v>
      </c>
    </row>
    <row r="3" spans="2:20" ht="13">
      <c r="B3" s="12" t="s">
        <v>7</v>
      </c>
    </row>
    <row r="4" spans="2:20" ht="13">
      <c r="B4" s="10"/>
      <c r="C4" s="10"/>
      <c r="D4" s="10"/>
      <c r="E4" s="10"/>
      <c r="F4" s="10"/>
      <c r="G4" s="10"/>
      <c r="H4" s="10"/>
      <c r="I4" s="10"/>
      <c r="J4" s="10"/>
      <c r="K4" s="10"/>
      <c r="L4" s="10"/>
      <c r="M4" s="10"/>
      <c r="N4" s="10"/>
      <c r="O4" s="10"/>
      <c r="P4" s="10"/>
      <c r="Q4" s="10"/>
      <c r="R4" s="10"/>
      <c r="S4" s="14" t="s">
        <v>15</v>
      </c>
    </row>
    <row r="5" spans="2:20" ht="55" customHeight="1">
      <c r="B5" s="16" t="s">
        <v>50</v>
      </c>
      <c r="C5" s="22" t="s">
        <v>516</v>
      </c>
      <c r="D5" s="22" t="s">
        <v>51</v>
      </c>
      <c r="E5" s="22" t="s">
        <v>52</v>
      </c>
      <c r="F5" s="22" t="s">
        <v>54</v>
      </c>
      <c r="G5" s="22" t="s">
        <v>517</v>
      </c>
      <c r="H5" s="22" t="s">
        <v>518</v>
      </c>
      <c r="I5" s="22" t="s">
        <v>57</v>
      </c>
      <c r="J5" s="22" t="s">
        <v>519</v>
      </c>
      <c r="K5" s="22" t="s">
        <v>58</v>
      </c>
      <c r="L5" s="22" t="s">
        <v>61</v>
      </c>
      <c r="M5" s="22" t="s">
        <v>64</v>
      </c>
      <c r="N5" s="22" t="s">
        <v>71</v>
      </c>
      <c r="O5" s="22" t="s">
        <v>72</v>
      </c>
      <c r="P5" s="22" t="s">
        <v>75</v>
      </c>
      <c r="Q5" s="22" t="s">
        <v>520</v>
      </c>
      <c r="R5" s="22" t="s">
        <v>13</v>
      </c>
      <c r="S5" s="22" t="s">
        <v>7</v>
      </c>
      <c r="T5" s="15"/>
    </row>
    <row r="7" spans="2:20" ht="13">
      <c r="B7" s="12" t="s">
        <v>16</v>
      </c>
    </row>
    <row r="9" spans="2:20" ht="13">
      <c r="B9" s="3" t="s">
        <v>81</v>
      </c>
      <c r="C9" s="6"/>
      <c r="D9" s="6"/>
      <c r="E9" s="6"/>
      <c r="F9" s="6"/>
      <c r="G9" s="6"/>
      <c r="H9" s="6"/>
      <c r="I9" s="6"/>
      <c r="J9" s="6"/>
      <c r="K9" s="6"/>
      <c r="L9" s="6"/>
      <c r="M9" s="6"/>
      <c r="N9" s="6"/>
      <c r="O9" s="6"/>
      <c r="P9" s="6"/>
      <c r="Q9" s="6"/>
      <c r="R9" s="6"/>
      <c r="S9" s="6"/>
      <c r="T9" s="6"/>
    </row>
    <row r="10" spans="2:20">
      <c r="B10" s="5" t="s">
        <v>82</v>
      </c>
      <c r="C10" s="6">
        <v>0</v>
      </c>
      <c r="D10" s="6">
        <v>0</v>
      </c>
      <c r="E10" s="6">
        <v>10</v>
      </c>
      <c r="F10" s="6">
        <v>0</v>
      </c>
      <c r="G10" s="6">
        <v>0</v>
      </c>
      <c r="H10" s="6">
        <v>0</v>
      </c>
      <c r="I10" s="6">
        <v>0</v>
      </c>
      <c r="J10" s="6">
        <v>0</v>
      </c>
      <c r="K10" s="6">
        <v>0</v>
      </c>
      <c r="L10" s="6">
        <v>0</v>
      </c>
      <c r="M10" s="6">
        <v>30</v>
      </c>
      <c r="N10" s="6">
        <v>0</v>
      </c>
      <c r="O10" s="6">
        <v>0</v>
      </c>
      <c r="P10" s="6">
        <v>0</v>
      </c>
      <c r="Q10" s="6" t="s">
        <v>40</v>
      </c>
      <c r="R10" s="6">
        <v>0</v>
      </c>
      <c r="S10" s="6">
        <v>50</v>
      </c>
      <c r="T10" s="6"/>
    </row>
    <row r="11" spans="2:20">
      <c r="B11" s="5" t="s">
        <v>83</v>
      </c>
      <c r="C11" s="6">
        <v>20</v>
      </c>
      <c r="D11" s="6">
        <v>20</v>
      </c>
      <c r="E11" s="6">
        <v>50</v>
      </c>
      <c r="F11" s="6">
        <v>0</v>
      </c>
      <c r="G11" s="6">
        <v>0</v>
      </c>
      <c r="H11" s="6">
        <v>120</v>
      </c>
      <c r="I11" s="6">
        <v>90</v>
      </c>
      <c r="J11" s="6">
        <v>0</v>
      </c>
      <c r="K11" s="6">
        <v>140</v>
      </c>
      <c r="L11" s="6">
        <v>0</v>
      </c>
      <c r="M11" s="6">
        <v>6240</v>
      </c>
      <c r="N11" s="6">
        <v>0</v>
      </c>
      <c r="O11" s="6">
        <v>0</v>
      </c>
      <c r="P11" s="6">
        <v>20</v>
      </c>
      <c r="Q11" s="6">
        <v>0</v>
      </c>
      <c r="R11" s="6">
        <v>40</v>
      </c>
      <c r="S11" s="6">
        <v>6750</v>
      </c>
      <c r="T11" s="6"/>
    </row>
    <row r="12" spans="2:20">
      <c r="B12" s="5" t="s">
        <v>84</v>
      </c>
      <c r="C12" s="6">
        <v>0</v>
      </c>
      <c r="D12" s="6">
        <v>0</v>
      </c>
      <c r="E12" s="6">
        <v>0</v>
      </c>
      <c r="F12" s="6">
        <v>0</v>
      </c>
      <c r="G12" s="6">
        <v>0</v>
      </c>
      <c r="H12" s="6">
        <v>0</v>
      </c>
      <c r="I12" s="6">
        <v>0</v>
      </c>
      <c r="J12" s="6">
        <v>0</v>
      </c>
      <c r="K12" s="6">
        <v>0</v>
      </c>
      <c r="L12" s="6">
        <v>0</v>
      </c>
      <c r="M12" s="6">
        <v>30</v>
      </c>
      <c r="N12" s="6">
        <v>0</v>
      </c>
      <c r="O12" s="6">
        <v>0</v>
      </c>
      <c r="P12" s="6">
        <v>0</v>
      </c>
      <c r="Q12" s="6">
        <v>0</v>
      </c>
      <c r="R12" s="6">
        <v>0</v>
      </c>
      <c r="S12" s="6">
        <v>30</v>
      </c>
      <c r="T12" s="6"/>
    </row>
    <row r="13" spans="2:20">
      <c r="B13" s="5" t="s">
        <v>85</v>
      </c>
      <c r="C13" s="6" t="s">
        <v>40</v>
      </c>
      <c r="D13" s="6">
        <v>0</v>
      </c>
      <c r="E13" s="6">
        <v>20</v>
      </c>
      <c r="F13" s="6">
        <v>0</v>
      </c>
      <c r="G13" s="6">
        <v>0</v>
      </c>
      <c r="H13" s="6" t="s">
        <v>40</v>
      </c>
      <c r="I13" s="6">
        <v>40</v>
      </c>
      <c r="J13" s="6">
        <v>0</v>
      </c>
      <c r="K13" s="6">
        <v>60</v>
      </c>
      <c r="L13" s="6">
        <v>0</v>
      </c>
      <c r="M13" s="6">
        <v>2350</v>
      </c>
      <c r="N13" s="6">
        <v>40</v>
      </c>
      <c r="O13" s="6">
        <v>0</v>
      </c>
      <c r="P13" s="6">
        <v>0</v>
      </c>
      <c r="Q13" s="6">
        <v>10</v>
      </c>
      <c r="R13" s="6">
        <v>10</v>
      </c>
      <c r="S13" s="6">
        <v>2530</v>
      </c>
      <c r="T13" s="6"/>
    </row>
    <row r="14" spans="2:20">
      <c r="B14" s="5" t="s">
        <v>86</v>
      </c>
      <c r="C14" s="6">
        <v>0</v>
      </c>
      <c r="D14" s="6" t="s">
        <v>40</v>
      </c>
      <c r="E14" s="6">
        <v>10</v>
      </c>
      <c r="F14" s="6">
        <v>250</v>
      </c>
      <c r="G14" s="6">
        <v>0</v>
      </c>
      <c r="H14" s="6">
        <v>50</v>
      </c>
      <c r="I14" s="6">
        <v>20</v>
      </c>
      <c r="J14" s="6">
        <v>0</v>
      </c>
      <c r="K14" s="6">
        <v>10</v>
      </c>
      <c r="L14" s="6">
        <v>0</v>
      </c>
      <c r="M14" s="6">
        <v>70</v>
      </c>
      <c r="N14" s="6" t="s">
        <v>40</v>
      </c>
      <c r="O14" s="6" t="s">
        <v>40</v>
      </c>
      <c r="P14" s="6" t="s">
        <v>40</v>
      </c>
      <c r="Q14" s="6">
        <v>80</v>
      </c>
      <c r="R14" s="6">
        <v>0</v>
      </c>
      <c r="S14" s="6">
        <v>490</v>
      </c>
      <c r="T14" s="6"/>
    </row>
    <row r="15" spans="2:20">
      <c r="B15" s="5"/>
    </row>
    <row r="16" spans="2:20" ht="13">
      <c r="B16" s="3" t="s">
        <v>87</v>
      </c>
      <c r="C16" s="6"/>
      <c r="D16" s="6"/>
      <c r="E16" s="6"/>
      <c r="F16" s="6"/>
      <c r="G16" s="6"/>
      <c r="H16" s="6"/>
      <c r="I16" s="6"/>
      <c r="J16" s="6"/>
      <c r="K16" s="6"/>
      <c r="L16" s="6"/>
      <c r="M16" s="6"/>
      <c r="N16" s="6"/>
      <c r="O16" s="6"/>
      <c r="P16" s="6"/>
      <c r="Q16" s="6"/>
      <c r="R16" s="6"/>
      <c r="S16" s="6"/>
      <c r="T16" s="6"/>
    </row>
    <row r="17" spans="2:20">
      <c r="B17" s="5" t="s">
        <v>88</v>
      </c>
      <c r="C17" s="6">
        <v>290</v>
      </c>
      <c r="D17" s="6">
        <v>20</v>
      </c>
      <c r="E17" s="6">
        <v>110</v>
      </c>
      <c r="F17" s="6">
        <v>0</v>
      </c>
      <c r="G17" s="6">
        <v>0</v>
      </c>
      <c r="H17" s="6">
        <v>140</v>
      </c>
      <c r="I17" s="6">
        <v>130</v>
      </c>
      <c r="J17" s="6">
        <v>0</v>
      </c>
      <c r="K17" s="6">
        <v>120</v>
      </c>
      <c r="L17" s="6">
        <v>0</v>
      </c>
      <c r="M17" s="6">
        <v>0</v>
      </c>
      <c r="N17" s="6">
        <v>110</v>
      </c>
      <c r="O17" s="6">
        <v>10</v>
      </c>
      <c r="P17" s="6">
        <v>20</v>
      </c>
      <c r="Q17" s="6">
        <v>4390</v>
      </c>
      <c r="R17" s="6">
        <v>0</v>
      </c>
      <c r="S17" s="6">
        <v>5330</v>
      </c>
      <c r="T17" s="6"/>
    </row>
    <row r="18" spans="2:20">
      <c r="B18" s="5" t="s">
        <v>89</v>
      </c>
      <c r="C18" s="6">
        <v>10</v>
      </c>
      <c r="D18" s="6">
        <v>10</v>
      </c>
      <c r="E18" s="6">
        <v>20</v>
      </c>
      <c r="F18" s="6">
        <v>0</v>
      </c>
      <c r="G18" s="6">
        <v>0</v>
      </c>
      <c r="H18" s="6">
        <v>60</v>
      </c>
      <c r="I18" s="6">
        <v>20</v>
      </c>
      <c r="J18" s="6">
        <v>0</v>
      </c>
      <c r="K18" s="6">
        <v>30</v>
      </c>
      <c r="L18" s="6">
        <v>0</v>
      </c>
      <c r="M18" s="6">
        <v>0</v>
      </c>
      <c r="N18" s="6">
        <v>80</v>
      </c>
      <c r="O18" s="6">
        <v>0</v>
      </c>
      <c r="P18" s="6">
        <v>0</v>
      </c>
      <c r="Q18" s="6">
        <v>850</v>
      </c>
      <c r="R18" s="6">
        <v>0</v>
      </c>
      <c r="S18" s="6">
        <v>1060</v>
      </c>
      <c r="T18" s="6"/>
    </row>
    <row r="19" spans="2:20">
      <c r="B19" s="5" t="s">
        <v>90</v>
      </c>
      <c r="C19" s="6">
        <v>0</v>
      </c>
      <c r="D19" s="6">
        <v>10</v>
      </c>
      <c r="E19" s="6">
        <v>20</v>
      </c>
      <c r="F19" s="6">
        <v>0</v>
      </c>
      <c r="G19" s="6">
        <v>0</v>
      </c>
      <c r="H19" s="6">
        <v>260</v>
      </c>
      <c r="I19" s="6">
        <v>60</v>
      </c>
      <c r="J19" s="6">
        <v>0</v>
      </c>
      <c r="K19" s="6">
        <v>90</v>
      </c>
      <c r="L19" s="6">
        <v>0</v>
      </c>
      <c r="M19" s="6">
        <v>10</v>
      </c>
      <c r="N19" s="6">
        <v>10</v>
      </c>
      <c r="O19" s="6">
        <v>10</v>
      </c>
      <c r="P19" s="6">
        <v>10</v>
      </c>
      <c r="Q19" s="6">
        <v>620</v>
      </c>
      <c r="R19" s="6">
        <v>10</v>
      </c>
      <c r="S19" s="6">
        <v>1100</v>
      </c>
      <c r="T19" s="6"/>
    </row>
    <row r="20" spans="2:20">
      <c r="B20" s="5" t="s">
        <v>91</v>
      </c>
      <c r="C20" s="6">
        <v>20</v>
      </c>
      <c r="D20" s="6">
        <v>20</v>
      </c>
      <c r="E20" s="6">
        <v>10</v>
      </c>
      <c r="F20" s="6">
        <v>260</v>
      </c>
      <c r="G20" s="6">
        <v>0</v>
      </c>
      <c r="H20" s="6">
        <v>50</v>
      </c>
      <c r="I20" s="6">
        <v>40</v>
      </c>
      <c r="J20" s="6">
        <v>0</v>
      </c>
      <c r="K20" s="6">
        <v>50</v>
      </c>
      <c r="L20" s="6">
        <v>0</v>
      </c>
      <c r="M20" s="6">
        <v>40</v>
      </c>
      <c r="N20" s="6">
        <v>40</v>
      </c>
      <c r="O20" s="6">
        <v>0</v>
      </c>
      <c r="P20" s="6">
        <v>0</v>
      </c>
      <c r="Q20" s="6">
        <v>1280</v>
      </c>
      <c r="R20" s="6">
        <v>0</v>
      </c>
      <c r="S20" s="6">
        <v>1810</v>
      </c>
      <c r="T20" s="6"/>
    </row>
    <row r="21" spans="2:20">
      <c r="B21" s="5" t="s">
        <v>92</v>
      </c>
      <c r="C21" s="6">
        <v>0</v>
      </c>
      <c r="D21" s="6">
        <v>190</v>
      </c>
      <c r="E21" s="6">
        <v>30</v>
      </c>
      <c r="F21" s="6" t="s">
        <v>40</v>
      </c>
      <c r="G21" s="6">
        <v>0</v>
      </c>
      <c r="H21" s="6">
        <v>870</v>
      </c>
      <c r="I21" s="6">
        <v>30</v>
      </c>
      <c r="J21" s="6">
        <v>0</v>
      </c>
      <c r="K21" s="6">
        <v>70</v>
      </c>
      <c r="L21" s="6">
        <v>10</v>
      </c>
      <c r="M21" s="6">
        <v>10</v>
      </c>
      <c r="N21" s="6">
        <v>420</v>
      </c>
      <c r="O21" s="6">
        <v>30</v>
      </c>
      <c r="P21" s="6">
        <v>0</v>
      </c>
      <c r="Q21" s="6">
        <v>420</v>
      </c>
      <c r="R21" s="6">
        <v>20</v>
      </c>
      <c r="S21" s="6">
        <v>2100</v>
      </c>
      <c r="T21" s="6"/>
    </row>
    <row r="22" spans="2:20">
      <c r="B22" s="5" t="s">
        <v>93</v>
      </c>
      <c r="C22" s="6">
        <v>20</v>
      </c>
      <c r="D22" s="6">
        <v>10</v>
      </c>
      <c r="E22" s="6">
        <v>30</v>
      </c>
      <c r="F22" s="6">
        <v>20</v>
      </c>
      <c r="G22" s="6">
        <v>0</v>
      </c>
      <c r="H22" s="6">
        <v>210</v>
      </c>
      <c r="I22" s="6">
        <v>20</v>
      </c>
      <c r="J22" s="6">
        <v>0</v>
      </c>
      <c r="K22" s="6">
        <v>50</v>
      </c>
      <c r="L22" s="6">
        <v>0</v>
      </c>
      <c r="M22" s="6">
        <v>30</v>
      </c>
      <c r="N22" s="6">
        <v>30</v>
      </c>
      <c r="O22" s="6">
        <v>40</v>
      </c>
      <c r="P22" s="6" t="s">
        <v>40</v>
      </c>
      <c r="Q22" s="6">
        <v>1050</v>
      </c>
      <c r="R22" s="6">
        <v>10</v>
      </c>
      <c r="S22" s="6">
        <v>1520</v>
      </c>
      <c r="T22" s="6"/>
    </row>
    <row r="23" spans="2:20">
      <c r="B23" s="5" t="s">
        <v>94</v>
      </c>
      <c r="C23" s="6">
        <v>0</v>
      </c>
      <c r="D23" s="6">
        <v>0</v>
      </c>
      <c r="E23" s="6">
        <v>10</v>
      </c>
      <c r="F23" s="6">
        <v>0</v>
      </c>
      <c r="G23" s="6">
        <v>0</v>
      </c>
      <c r="H23" s="6">
        <v>0</v>
      </c>
      <c r="I23" s="6">
        <v>20</v>
      </c>
      <c r="J23" s="6">
        <v>0</v>
      </c>
      <c r="K23" s="6">
        <v>10</v>
      </c>
      <c r="L23" s="6">
        <v>0</v>
      </c>
      <c r="M23" s="6">
        <v>0</v>
      </c>
      <c r="N23" s="6">
        <v>220</v>
      </c>
      <c r="O23" s="6">
        <v>0</v>
      </c>
      <c r="P23" s="6">
        <v>0</v>
      </c>
      <c r="Q23" s="6">
        <v>0</v>
      </c>
      <c r="R23" s="6">
        <v>0</v>
      </c>
      <c r="S23" s="6">
        <v>260</v>
      </c>
      <c r="T23" s="6"/>
    </row>
    <row r="24" spans="2:20">
      <c r="B24" s="5"/>
    </row>
    <row r="25" spans="2:20" ht="13">
      <c r="B25" s="3" t="s">
        <v>95</v>
      </c>
      <c r="C25" s="6"/>
      <c r="D25" s="6"/>
      <c r="E25" s="6"/>
      <c r="F25" s="6"/>
      <c r="G25" s="6"/>
      <c r="H25" s="6"/>
      <c r="I25" s="6"/>
      <c r="J25" s="6"/>
      <c r="K25" s="6"/>
      <c r="L25" s="6"/>
      <c r="M25" s="6"/>
      <c r="N25" s="6"/>
      <c r="O25" s="6"/>
      <c r="P25" s="6"/>
      <c r="Q25" s="6"/>
      <c r="R25" s="6"/>
      <c r="S25" s="6"/>
      <c r="T25" s="6"/>
    </row>
    <row r="26" spans="2:20" ht="14.5">
      <c r="B26" s="2806" t="s">
        <v>760</v>
      </c>
      <c r="C26" s="6">
        <v>30</v>
      </c>
      <c r="D26" s="6">
        <v>1420</v>
      </c>
      <c r="E26" s="6">
        <v>340</v>
      </c>
      <c r="F26" s="6">
        <v>90</v>
      </c>
      <c r="G26" s="6">
        <v>0</v>
      </c>
      <c r="H26" s="6">
        <v>970</v>
      </c>
      <c r="I26" s="6">
        <v>90</v>
      </c>
      <c r="J26" s="6">
        <v>0</v>
      </c>
      <c r="K26" s="6">
        <v>1120</v>
      </c>
      <c r="L26" s="6">
        <v>0</v>
      </c>
      <c r="M26" s="6">
        <v>60</v>
      </c>
      <c r="N26" s="6">
        <v>190</v>
      </c>
      <c r="O26" s="6">
        <v>100</v>
      </c>
      <c r="P26" s="6">
        <v>870</v>
      </c>
      <c r="Q26" s="6">
        <v>4170</v>
      </c>
      <c r="R26" s="6" t="s">
        <v>40</v>
      </c>
      <c r="S26" s="6">
        <v>9460</v>
      </c>
      <c r="T26" s="6"/>
    </row>
    <row r="27" spans="2:20">
      <c r="B27" s="5"/>
    </row>
    <row r="28" spans="2:20" ht="13">
      <c r="B28" s="3" t="s">
        <v>96</v>
      </c>
      <c r="C28" s="6"/>
      <c r="D28" s="6"/>
      <c r="E28" s="6"/>
      <c r="F28" s="6"/>
      <c r="G28" s="6"/>
      <c r="H28" s="6"/>
      <c r="I28" s="6"/>
      <c r="J28" s="6"/>
      <c r="K28" s="6"/>
      <c r="L28" s="6"/>
      <c r="M28" s="6"/>
      <c r="N28" s="6"/>
      <c r="O28" s="6"/>
      <c r="P28" s="6"/>
      <c r="Q28" s="6"/>
      <c r="R28" s="6"/>
      <c r="S28" s="6"/>
      <c r="T28" s="6"/>
    </row>
    <row r="29" spans="2:20">
      <c r="B29" s="5" t="s">
        <v>97</v>
      </c>
      <c r="C29" s="6">
        <v>0</v>
      </c>
      <c r="D29" s="6">
        <v>370</v>
      </c>
      <c r="E29" s="6">
        <v>20</v>
      </c>
      <c r="F29" s="6">
        <v>0</v>
      </c>
      <c r="G29" s="6">
        <v>0</v>
      </c>
      <c r="H29" s="6">
        <v>120</v>
      </c>
      <c r="I29" s="6">
        <v>30</v>
      </c>
      <c r="J29" s="6">
        <v>0</v>
      </c>
      <c r="K29" s="6">
        <v>30</v>
      </c>
      <c r="L29" s="6">
        <v>0</v>
      </c>
      <c r="M29" s="6">
        <v>0</v>
      </c>
      <c r="N29" s="6">
        <v>30</v>
      </c>
      <c r="O29" s="6">
        <v>0</v>
      </c>
      <c r="P29" s="6">
        <v>0</v>
      </c>
      <c r="Q29" s="6">
        <v>180</v>
      </c>
      <c r="R29" s="6">
        <v>10</v>
      </c>
      <c r="S29" s="6">
        <v>790</v>
      </c>
      <c r="T29" s="6"/>
    </row>
    <row r="30" spans="2:20">
      <c r="B30" s="5" t="s">
        <v>98</v>
      </c>
      <c r="C30" s="6">
        <v>0</v>
      </c>
      <c r="D30" s="6">
        <v>0</v>
      </c>
      <c r="E30" s="6" t="s">
        <v>40</v>
      </c>
      <c r="F30" s="6">
        <v>0</v>
      </c>
      <c r="G30" s="6">
        <v>0</v>
      </c>
      <c r="H30" s="6">
        <v>20</v>
      </c>
      <c r="I30" s="6">
        <v>40</v>
      </c>
      <c r="J30" s="6">
        <v>0</v>
      </c>
      <c r="K30" s="6">
        <v>20</v>
      </c>
      <c r="L30" s="6">
        <v>0</v>
      </c>
      <c r="M30" s="6">
        <v>0</v>
      </c>
      <c r="N30" s="6">
        <v>40</v>
      </c>
      <c r="O30" s="6">
        <v>50</v>
      </c>
      <c r="P30" s="6">
        <v>0</v>
      </c>
      <c r="Q30" s="6" t="s">
        <v>40</v>
      </c>
      <c r="R30" s="6">
        <v>50</v>
      </c>
      <c r="S30" s="6">
        <v>210</v>
      </c>
      <c r="T30" s="6"/>
    </row>
    <row r="31" spans="2:20">
      <c r="B31" s="5"/>
    </row>
    <row r="32" spans="2:20" ht="13">
      <c r="B32" s="3" t="s">
        <v>99</v>
      </c>
      <c r="C32" s="6"/>
      <c r="D32" s="6"/>
      <c r="E32" s="6"/>
      <c r="F32" s="6"/>
      <c r="G32" s="6"/>
      <c r="H32" s="6"/>
      <c r="I32" s="6"/>
      <c r="J32" s="6"/>
      <c r="K32" s="6"/>
      <c r="L32" s="6"/>
      <c r="M32" s="6"/>
      <c r="N32" s="6"/>
      <c r="O32" s="6"/>
      <c r="P32" s="6"/>
      <c r="Q32" s="6"/>
      <c r="R32" s="6"/>
      <c r="S32" s="6"/>
      <c r="T32" s="6"/>
    </row>
    <row r="33" spans="2:20">
      <c r="B33" s="5" t="s">
        <v>100</v>
      </c>
      <c r="C33" s="6">
        <v>170</v>
      </c>
      <c r="D33" s="6" t="s">
        <v>40</v>
      </c>
      <c r="E33" s="6" t="s">
        <v>40</v>
      </c>
      <c r="F33" s="6">
        <v>0</v>
      </c>
      <c r="G33" s="6">
        <v>0</v>
      </c>
      <c r="H33" s="6">
        <v>0</v>
      </c>
      <c r="I33" s="6">
        <v>10</v>
      </c>
      <c r="J33" s="6">
        <v>0</v>
      </c>
      <c r="K33" s="6">
        <v>10</v>
      </c>
      <c r="L33" s="6">
        <v>0</v>
      </c>
      <c r="M33" s="6">
        <v>0</v>
      </c>
      <c r="N33" s="6">
        <v>10</v>
      </c>
      <c r="O33" s="6">
        <v>0</v>
      </c>
      <c r="P33" s="6">
        <v>10</v>
      </c>
      <c r="Q33" s="6" t="s">
        <v>40</v>
      </c>
      <c r="R33" s="6">
        <v>0</v>
      </c>
      <c r="S33" s="6">
        <v>210</v>
      </c>
      <c r="T33" s="6"/>
    </row>
    <row r="34" spans="2:20">
      <c r="B34" s="5" t="s">
        <v>101</v>
      </c>
      <c r="C34" s="6">
        <v>10</v>
      </c>
      <c r="D34" s="6">
        <v>10</v>
      </c>
      <c r="E34" s="6">
        <v>20</v>
      </c>
      <c r="F34" s="6">
        <v>0</v>
      </c>
      <c r="G34" s="6">
        <v>0</v>
      </c>
      <c r="H34" s="6" t="s">
        <v>40</v>
      </c>
      <c r="I34" s="6">
        <v>30</v>
      </c>
      <c r="J34" s="6">
        <v>0</v>
      </c>
      <c r="K34" s="6">
        <v>10</v>
      </c>
      <c r="L34" s="6">
        <v>0</v>
      </c>
      <c r="M34" s="6">
        <v>0</v>
      </c>
      <c r="N34" s="6">
        <v>10</v>
      </c>
      <c r="O34" s="6" t="s">
        <v>40</v>
      </c>
      <c r="P34" s="6" t="s">
        <v>40</v>
      </c>
      <c r="Q34" s="6">
        <v>110</v>
      </c>
      <c r="R34" s="6">
        <v>0</v>
      </c>
      <c r="S34" s="6">
        <v>200</v>
      </c>
      <c r="T34" s="6"/>
    </row>
    <row r="35" spans="2:20">
      <c r="B35" s="5"/>
    </row>
    <row r="36" spans="2:20" ht="13">
      <c r="B36" s="3" t="s">
        <v>102</v>
      </c>
      <c r="C36" s="6"/>
      <c r="D36" s="6"/>
      <c r="E36" s="6"/>
      <c r="F36" s="6"/>
      <c r="G36" s="6"/>
      <c r="H36" s="6"/>
      <c r="I36" s="6"/>
      <c r="J36" s="6"/>
      <c r="K36" s="6"/>
      <c r="L36" s="6"/>
      <c r="M36" s="6"/>
      <c r="N36" s="6"/>
      <c r="O36" s="6"/>
      <c r="P36" s="6"/>
      <c r="Q36" s="6"/>
      <c r="R36" s="6"/>
      <c r="S36" s="6"/>
      <c r="T36" s="6"/>
    </row>
    <row r="37" spans="2:20">
      <c r="B37" s="5" t="s">
        <v>102</v>
      </c>
      <c r="C37" s="6">
        <v>10</v>
      </c>
      <c r="D37" s="6">
        <v>10</v>
      </c>
      <c r="E37" s="6">
        <v>30</v>
      </c>
      <c r="F37" s="6" t="s">
        <v>40</v>
      </c>
      <c r="G37" s="6">
        <v>0</v>
      </c>
      <c r="H37" s="6">
        <v>50</v>
      </c>
      <c r="I37" s="6">
        <v>10</v>
      </c>
      <c r="J37" s="6" t="s">
        <v>40</v>
      </c>
      <c r="K37" s="6">
        <v>10</v>
      </c>
      <c r="L37" s="6">
        <v>0</v>
      </c>
      <c r="M37" s="6">
        <v>20</v>
      </c>
      <c r="N37" s="6">
        <v>20</v>
      </c>
      <c r="O37" s="6">
        <v>0</v>
      </c>
      <c r="P37" s="6" t="s">
        <v>40</v>
      </c>
      <c r="Q37" s="6">
        <v>30</v>
      </c>
      <c r="R37" s="6">
        <v>250</v>
      </c>
      <c r="S37" s="6">
        <v>440</v>
      </c>
      <c r="T37" s="6"/>
    </row>
    <row r="38" spans="2:20">
      <c r="B38" s="5"/>
    </row>
    <row r="39" spans="2:20" ht="13">
      <c r="B39" s="3" t="s">
        <v>103</v>
      </c>
      <c r="C39" s="6"/>
      <c r="D39" s="6"/>
      <c r="E39" s="6"/>
      <c r="F39" s="6"/>
      <c r="G39" s="6"/>
      <c r="H39" s="6"/>
      <c r="I39" s="6"/>
      <c r="J39" s="6"/>
      <c r="K39" s="6"/>
      <c r="L39" s="6"/>
      <c r="M39" s="6"/>
      <c r="N39" s="6"/>
      <c r="O39" s="6"/>
      <c r="P39" s="6"/>
      <c r="Q39" s="6"/>
      <c r="R39" s="6"/>
      <c r="S39" s="6"/>
      <c r="T39" s="6"/>
    </row>
    <row r="40" spans="2:20">
      <c r="B40" s="5" t="s">
        <v>104</v>
      </c>
      <c r="C40" s="6">
        <v>200</v>
      </c>
      <c r="D40" s="6">
        <v>10</v>
      </c>
      <c r="E40" s="6">
        <v>100</v>
      </c>
      <c r="F40" s="6">
        <v>0</v>
      </c>
      <c r="G40" s="6">
        <v>0</v>
      </c>
      <c r="H40" s="6">
        <v>110</v>
      </c>
      <c r="I40" s="6">
        <v>110</v>
      </c>
      <c r="J40" s="6">
        <v>0</v>
      </c>
      <c r="K40" s="6">
        <v>70</v>
      </c>
      <c r="L40" s="6">
        <v>0</v>
      </c>
      <c r="M40" s="6">
        <v>0</v>
      </c>
      <c r="N40" s="6">
        <v>110</v>
      </c>
      <c r="O40" s="6">
        <v>0</v>
      </c>
      <c r="P40" s="6" t="s">
        <v>40</v>
      </c>
      <c r="Q40" s="6">
        <v>1790</v>
      </c>
      <c r="R40" s="6">
        <v>0</v>
      </c>
      <c r="S40" s="6">
        <v>2500</v>
      </c>
      <c r="T40" s="6"/>
    </row>
    <row r="41" spans="2:20">
      <c r="B41" s="5" t="s">
        <v>105</v>
      </c>
      <c r="C41" s="6">
        <v>10</v>
      </c>
      <c r="D41" s="6">
        <v>10</v>
      </c>
      <c r="E41" s="6">
        <v>10</v>
      </c>
      <c r="F41" s="6">
        <v>0</v>
      </c>
      <c r="G41" s="6">
        <v>0</v>
      </c>
      <c r="H41" s="6">
        <v>40</v>
      </c>
      <c r="I41" s="6">
        <v>20</v>
      </c>
      <c r="J41" s="6">
        <v>0</v>
      </c>
      <c r="K41" s="6">
        <v>20</v>
      </c>
      <c r="L41" s="6">
        <v>0</v>
      </c>
      <c r="M41" s="6" t="s">
        <v>40</v>
      </c>
      <c r="N41" s="6">
        <v>10</v>
      </c>
      <c r="O41" s="6">
        <v>0</v>
      </c>
      <c r="P41" s="6">
        <v>0</v>
      </c>
      <c r="Q41" s="6">
        <v>740</v>
      </c>
      <c r="R41" s="6">
        <v>0</v>
      </c>
      <c r="S41" s="6">
        <v>860</v>
      </c>
      <c r="T41" s="6"/>
    </row>
    <row r="42" spans="2:20">
      <c r="B42" s="5" t="s">
        <v>106</v>
      </c>
      <c r="C42" s="6">
        <v>0</v>
      </c>
      <c r="D42" s="6">
        <v>10</v>
      </c>
      <c r="E42" s="6" t="s">
        <v>40</v>
      </c>
      <c r="F42" s="6">
        <v>0</v>
      </c>
      <c r="G42" s="6">
        <v>0</v>
      </c>
      <c r="H42" s="6" t="s">
        <v>40</v>
      </c>
      <c r="I42" s="6" t="s">
        <v>40</v>
      </c>
      <c r="J42" s="6">
        <v>0</v>
      </c>
      <c r="K42" s="6" t="s">
        <v>40</v>
      </c>
      <c r="L42" s="6">
        <v>0</v>
      </c>
      <c r="M42" s="6">
        <v>0</v>
      </c>
      <c r="N42" s="6">
        <v>20</v>
      </c>
      <c r="O42" s="6" t="s">
        <v>40</v>
      </c>
      <c r="P42" s="6" t="s">
        <v>40</v>
      </c>
      <c r="Q42" s="6">
        <v>0</v>
      </c>
      <c r="R42" s="6">
        <v>0</v>
      </c>
      <c r="S42" s="6">
        <v>40</v>
      </c>
      <c r="T42" s="6"/>
    </row>
    <row r="43" spans="2:20">
      <c r="B43" s="5"/>
    </row>
    <row r="44" spans="2:20" ht="13">
      <c r="B44" s="3" t="s">
        <v>107</v>
      </c>
      <c r="C44" s="6"/>
      <c r="D44" s="6"/>
      <c r="E44" s="6"/>
      <c r="F44" s="6"/>
      <c r="G44" s="6"/>
      <c r="H44" s="6"/>
      <c r="I44" s="6"/>
      <c r="J44" s="6"/>
      <c r="K44" s="6"/>
      <c r="L44" s="6"/>
      <c r="M44" s="6"/>
      <c r="N44" s="6"/>
      <c r="O44" s="6"/>
      <c r="P44" s="6"/>
      <c r="Q44" s="6"/>
      <c r="R44" s="6"/>
      <c r="S44" s="6"/>
      <c r="T44" s="6"/>
    </row>
    <row r="45" spans="2:20">
      <c r="B45" s="5" t="s">
        <v>107</v>
      </c>
      <c r="C45" s="6">
        <v>130</v>
      </c>
      <c r="D45" s="6">
        <v>10</v>
      </c>
      <c r="E45" s="6">
        <v>40</v>
      </c>
      <c r="F45" s="6">
        <v>0</v>
      </c>
      <c r="G45" s="6">
        <v>0</v>
      </c>
      <c r="H45" s="6">
        <v>70</v>
      </c>
      <c r="I45" s="6">
        <v>20</v>
      </c>
      <c r="J45" s="6">
        <v>0</v>
      </c>
      <c r="K45" s="6">
        <v>40</v>
      </c>
      <c r="L45" s="6">
        <v>0</v>
      </c>
      <c r="M45" s="6">
        <v>160</v>
      </c>
      <c r="N45" s="6">
        <v>380</v>
      </c>
      <c r="O45" s="6">
        <v>10</v>
      </c>
      <c r="P45" s="6" t="s">
        <v>40</v>
      </c>
      <c r="Q45" s="6">
        <v>0</v>
      </c>
      <c r="R45" s="6">
        <v>0</v>
      </c>
      <c r="S45" s="6">
        <v>840</v>
      </c>
      <c r="T45" s="6"/>
    </row>
    <row r="46" spans="2:20">
      <c r="B46" s="5"/>
    </row>
    <row r="47" spans="2:20" ht="13">
      <c r="B47" s="3" t="s">
        <v>108</v>
      </c>
      <c r="C47" s="6"/>
      <c r="D47" s="6"/>
      <c r="E47" s="6"/>
      <c r="F47" s="6"/>
      <c r="G47" s="6"/>
      <c r="H47" s="6"/>
      <c r="I47" s="6"/>
      <c r="J47" s="6"/>
      <c r="K47" s="6"/>
      <c r="L47" s="6"/>
      <c r="M47" s="6"/>
      <c r="N47" s="6"/>
      <c r="O47" s="6"/>
      <c r="P47" s="6"/>
      <c r="Q47" s="6"/>
      <c r="R47" s="6"/>
      <c r="S47" s="6"/>
      <c r="T47" s="6"/>
    </row>
    <row r="48" spans="2:20">
      <c r="B48" s="5" t="s">
        <v>109</v>
      </c>
      <c r="C48" s="6">
        <v>140</v>
      </c>
      <c r="D48" s="6">
        <v>30</v>
      </c>
      <c r="E48" s="6">
        <v>40</v>
      </c>
      <c r="F48" s="6" t="s">
        <v>40</v>
      </c>
      <c r="G48" s="6">
        <v>0</v>
      </c>
      <c r="H48" s="6">
        <v>20</v>
      </c>
      <c r="I48" s="6">
        <v>70</v>
      </c>
      <c r="J48" s="6">
        <v>0</v>
      </c>
      <c r="K48" s="6">
        <v>60</v>
      </c>
      <c r="L48" s="6">
        <v>0</v>
      </c>
      <c r="M48" s="6">
        <v>0</v>
      </c>
      <c r="N48" s="6">
        <v>210</v>
      </c>
      <c r="O48" s="6">
        <v>10</v>
      </c>
      <c r="P48" s="6" t="s">
        <v>40</v>
      </c>
      <c r="Q48" s="6">
        <v>1190</v>
      </c>
      <c r="R48" s="6">
        <v>0</v>
      </c>
      <c r="S48" s="6">
        <v>1780</v>
      </c>
      <c r="T48" s="6"/>
    </row>
    <row r="49" spans="2:20">
      <c r="B49" s="5"/>
    </row>
    <row r="50" spans="2:20" ht="13">
      <c r="B50" s="3" t="s">
        <v>110</v>
      </c>
      <c r="C50" s="6"/>
      <c r="D50" s="6"/>
      <c r="E50" s="6"/>
      <c r="F50" s="6"/>
      <c r="G50" s="6"/>
      <c r="H50" s="6"/>
      <c r="I50" s="6"/>
      <c r="J50" s="6"/>
      <c r="K50" s="6"/>
      <c r="L50" s="6"/>
      <c r="M50" s="6"/>
      <c r="N50" s="6"/>
      <c r="O50" s="6"/>
      <c r="P50" s="6"/>
      <c r="Q50" s="6"/>
      <c r="R50" s="6"/>
      <c r="S50" s="6"/>
      <c r="T50" s="6"/>
    </row>
    <row r="51" spans="2:20">
      <c r="B51" s="5" t="s">
        <v>111</v>
      </c>
      <c r="C51" s="6">
        <v>200</v>
      </c>
      <c r="D51" s="6">
        <v>1540</v>
      </c>
      <c r="E51" s="6">
        <v>540</v>
      </c>
      <c r="F51" s="6">
        <v>0</v>
      </c>
      <c r="G51" s="6">
        <v>0</v>
      </c>
      <c r="H51" s="6">
        <v>700</v>
      </c>
      <c r="I51" s="6">
        <v>1600</v>
      </c>
      <c r="J51" s="6">
        <v>0</v>
      </c>
      <c r="K51" s="6">
        <v>1670</v>
      </c>
      <c r="L51" s="6">
        <v>140</v>
      </c>
      <c r="M51" s="6">
        <v>30</v>
      </c>
      <c r="N51" s="6">
        <v>4630</v>
      </c>
      <c r="O51" s="6">
        <v>2450</v>
      </c>
      <c r="P51" s="6">
        <v>6020</v>
      </c>
      <c r="Q51" s="6">
        <v>0</v>
      </c>
      <c r="R51" s="6">
        <v>18190</v>
      </c>
      <c r="S51" s="6">
        <v>37700</v>
      </c>
      <c r="T51" s="6"/>
    </row>
    <row r="52" spans="2:20">
      <c r="B52" s="5" t="s">
        <v>112</v>
      </c>
      <c r="C52" s="6">
        <v>460</v>
      </c>
      <c r="D52" s="6">
        <v>70</v>
      </c>
      <c r="E52" s="6">
        <v>30</v>
      </c>
      <c r="F52" s="6">
        <v>0</v>
      </c>
      <c r="G52" s="6">
        <v>0</v>
      </c>
      <c r="H52" s="6" t="s">
        <v>40</v>
      </c>
      <c r="I52" s="6">
        <v>60</v>
      </c>
      <c r="J52" s="6">
        <v>0</v>
      </c>
      <c r="K52" s="6">
        <v>70</v>
      </c>
      <c r="L52" s="6" t="s">
        <v>40</v>
      </c>
      <c r="M52" s="6">
        <v>10</v>
      </c>
      <c r="N52" s="6">
        <v>1010</v>
      </c>
      <c r="O52" s="6">
        <v>30</v>
      </c>
      <c r="P52" s="6">
        <v>60</v>
      </c>
      <c r="Q52" s="6">
        <v>2580</v>
      </c>
      <c r="R52" s="6">
        <v>0</v>
      </c>
      <c r="S52" s="6">
        <v>4380</v>
      </c>
      <c r="T52" s="6"/>
    </row>
    <row r="53" spans="2:20">
      <c r="B53" s="5" t="s">
        <v>786</v>
      </c>
      <c r="C53" s="6" t="s">
        <v>40</v>
      </c>
      <c r="D53" s="6">
        <v>30</v>
      </c>
      <c r="E53" s="6" t="s">
        <v>40</v>
      </c>
      <c r="F53" s="6">
        <v>0</v>
      </c>
      <c r="G53" s="6">
        <v>0</v>
      </c>
      <c r="H53" s="6">
        <v>10</v>
      </c>
      <c r="I53" s="6">
        <v>10</v>
      </c>
      <c r="J53" s="6">
        <v>0</v>
      </c>
      <c r="K53" s="6">
        <v>10</v>
      </c>
      <c r="L53" s="6">
        <v>0</v>
      </c>
      <c r="M53" s="6">
        <v>0</v>
      </c>
      <c r="N53" s="6">
        <v>360</v>
      </c>
      <c r="O53" s="6">
        <v>20</v>
      </c>
      <c r="P53" s="6">
        <v>0</v>
      </c>
      <c r="Q53" s="6">
        <v>0</v>
      </c>
      <c r="R53" s="6" t="s">
        <v>40</v>
      </c>
      <c r="S53" s="6">
        <v>440</v>
      </c>
      <c r="T53" s="6"/>
    </row>
    <row r="54" spans="2:20">
      <c r="B54" s="5" t="s">
        <v>113</v>
      </c>
      <c r="C54" s="6">
        <v>0</v>
      </c>
      <c r="D54" s="6">
        <v>280</v>
      </c>
      <c r="E54" s="6">
        <v>290</v>
      </c>
      <c r="F54" s="6">
        <v>0</v>
      </c>
      <c r="G54" s="6">
        <v>0</v>
      </c>
      <c r="H54" s="6">
        <v>40</v>
      </c>
      <c r="I54" s="6">
        <v>420</v>
      </c>
      <c r="J54" s="6">
        <v>0</v>
      </c>
      <c r="K54" s="6">
        <v>190</v>
      </c>
      <c r="L54" s="6">
        <v>0</v>
      </c>
      <c r="M54" s="6">
        <v>0</v>
      </c>
      <c r="N54" s="6">
        <v>9120</v>
      </c>
      <c r="O54" s="6">
        <v>220</v>
      </c>
      <c r="P54" s="6">
        <v>0</v>
      </c>
      <c r="Q54" s="6">
        <v>0</v>
      </c>
      <c r="R54" s="6">
        <v>130</v>
      </c>
      <c r="S54" s="6">
        <v>10700</v>
      </c>
      <c r="T54" s="6"/>
    </row>
    <row r="55" spans="2:20" ht="14.5">
      <c r="B55" s="2806" t="s">
        <v>639</v>
      </c>
      <c r="C55" s="6">
        <v>0</v>
      </c>
      <c r="D55" s="6">
        <v>0</v>
      </c>
      <c r="E55" s="6">
        <v>0</v>
      </c>
      <c r="F55" s="6">
        <v>0</v>
      </c>
      <c r="G55" s="6">
        <v>0</v>
      </c>
      <c r="H55" s="6">
        <v>0</v>
      </c>
      <c r="I55" s="6">
        <v>0</v>
      </c>
      <c r="J55" s="6">
        <v>0</v>
      </c>
      <c r="K55" s="6">
        <v>0</v>
      </c>
      <c r="L55" s="6">
        <v>0</v>
      </c>
      <c r="M55" s="6">
        <v>0</v>
      </c>
      <c r="N55" s="6">
        <v>0</v>
      </c>
      <c r="O55" s="6">
        <v>0</v>
      </c>
      <c r="P55" s="6">
        <v>0</v>
      </c>
      <c r="Q55" s="6">
        <v>0</v>
      </c>
      <c r="R55" s="6">
        <v>1830</v>
      </c>
      <c r="S55" s="6">
        <v>1830</v>
      </c>
      <c r="T55" s="6"/>
    </row>
    <row r="56" spans="2:20">
      <c r="B56" s="5" t="s">
        <v>115</v>
      </c>
      <c r="C56" s="6">
        <v>0</v>
      </c>
      <c r="D56" s="6">
        <v>150</v>
      </c>
      <c r="E56" s="6">
        <v>0</v>
      </c>
      <c r="F56" s="6">
        <v>0</v>
      </c>
      <c r="G56" s="6">
        <v>0</v>
      </c>
      <c r="H56" s="6">
        <v>60</v>
      </c>
      <c r="I56" s="6">
        <v>40</v>
      </c>
      <c r="J56" s="6">
        <v>0</v>
      </c>
      <c r="K56" s="6">
        <v>220</v>
      </c>
      <c r="L56" s="6">
        <v>0</v>
      </c>
      <c r="M56" s="6">
        <v>0</v>
      </c>
      <c r="N56" s="6">
        <v>1320</v>
      </c>
      <c r="O56" s="6">
        <v>0</v>
      </c>
      <c r="P56" s="6">
        <v>0</v>
      </c>
      <c r="Q56" s="6">
        <v>0</v>
      </c>
      <c r="R56" s="6">
        <v>0</v>
      </c>
      <c r="S56" s="6">
        <v>1790</v>
      </c>
      <c r="T56" s="6"/>
    </row>
    <row r="57" spans="2:20">
      <c r="B57" s="5" t="s">
        <v>116</v>
      </c>
      <c r="C57" s="6">
        <v>0</v>
      </c>
      <c r="D57" s="6">
        <v>20</v>
      </c>
      <c r="E57" s="6">
        <v>20</v>
      </c>
      <c r="F57" s="6">
        <v>0</v>
      </c>
      <c r="G57" s="6">
        <v>0</v>
      </c>
      <c r="H57" s="6">
        <v>190</v>
      </c>
      <c r="I57" s="6">
        <v>20</v>
      </c>
      <c r="J57" s="6">
        <v>0</v>
      </c>
      <c r="K57" s="6">
        <v>20</v>
      </c>
      <c r="L57" s="6">
        <v>10</v>
      </c>
      <c r="M57" s="6" t="s">
        <v>40</v>
      </c>
      <c r="N57" s="6">
        <v>10</v>
      </c>
      <c r="O57" s="6" t="s">
        <v>40</v>
      </c>
      <c r="P57" s="6">
        <v>10</v>
      </c>
      <c r="Q57" s="6">
        <v>560</v>
      </c>
      <c r="R57" s="6">
        <v>0</v>
      </c>
      <c r="S57" s="6">
        <v>840</v>
      </c>
      <c r="T57" s="6"/>
    </row>
    <row r="58" spans="2:20">
      <c r="B58" s="5"/>
    </row>
    <row r="59" spans="2:20" ht="13">
      <c r="B59" s="3" t="s">
        <v>62</v>
      </c>
      <c r="C59" s="6"/>
      <c r="D59" s="6"/>
      <c r="E59" s="6"/>
      <c r="F59" s="6"/>
      <c r="G59" s="6"/>
      <c r="H59" s="6"/>
      <c r="I59" s="6"/>
      <c r="J59" s="6"/>
      <c r="K59" s="6"/>
      <c r="L59" s="6"/>
      <c r="M59" s="6"/>
      <c r="N59" s="6"/>
      <c r="O59" s="6"/>
      <c r="P59" s="6"/>
      <c r="Q59" s="6"/>
      <c r="R59" s="6"/>
      <c r="S59" s="6"/>
      <c r="T59" s="6"/>
    </row>
    <row r="60" spans="2:20">
      <c r="B60" s="5" t="s">
        <v>117</v>
      </c>
      <c r="C60" s="6">
        <v>250</v>
      </c>
      <c r="D60" s="6">
        <v>20</v>
      </c>
      <c r="E60" s="6">
        <v>100</v>
      </c>
      <c r="F60" s="6">
        <v>0</v>
      </c>
      <c r="G60" s="6">
        <v>0</v>
      </c>
      <c r="H60" s="6">
        <v>120</v>
      </c>
      <c r="I60" s="6">
        <v>90</v>
      </c>
      <c r="J60" s="6">
        <v>0</v>
      </c>
      <c r="K60" s="6">
        <v>130</v>
      </c>
      <c r="L60" s="6">
        <v>0</v>
      </c>
      <c r="M60" s="6">
        <v>10</v>
      </c>
      <c r="N60" s="6">
        <v>50</v>
      </c>
      <c r="O60" s="6">
        <v>10</v>
      </c>
      <c r="P60" s="6">
        <v>30</v>
      </c>
      <c r="Q60" s="6">
        <v>1880</v>
      </c>
      <c r="R60" s="6">
        <v>0</v>
      </c>
      <c r="S60" s="6">
        <v>2690</v>
      </c>
      <c r="T60" s="6"/>
    </row>
    <row r="61" spans="2:20">
      <c r="B61" s="5"/>
    </row>
    <row r="62" spans="2:20" ht="13">
      <c r="B62" s="3" t="s">
        <v>118</v>
      </c>
      <c r="C62" s="6"/>
      <c r="D62" s="6"/>
      <c r="E62" s="6"/>
      <c r="F62" s="6"/>
      <c r="G62" s="6"/>
      <c r="H62" s="6"/>
      <c r="I62" s="6"/>
      <c r="J62" s="6"/>
      <c r="K62" s="6"/>
      <c r="L62" s="6"/>
      <c r="M62" s="6"/>
      <c r="N62" s="6"/>
      <c r="O62" s="6"/>
      <c r="P62" s="6"/>
      <c r="Q62" s="6"/>
      <c r="R62" s="6"/>
      <c r="S62" s="6"/>
      <c r="T62" s="6"/>
    </row>
    <row r="63" spans="2:20">
      <c r="B63" s="5" t="s">
        <v>119</v>
      </c>
      <c r="C63" s="6">
        <v>410</v>
      </c>
      <c r="D63" s="6">
        <v>190</v>
      </c>
      <c r="E63" s="6">
        <v>240</v>
      </c>
      <c r="F63" s="6">
        <v>0</v>
      </c>
      <c r="G63" s="6">
        <v>0</v>
      </c>
      <c r="H63" s="6">
        <v>410</v>
      </c>
      <c r="I63" s="6">
        <v>400</v>
      </c>
      <c r="J63" s="6">
        <v>0</v>
      </c>
      <c r="K63" s="6">
        <v>130</v>
      </c>
      <c r="L63" s="6">
        <v>0</v>
      </c>
      <c r="M63" s="6">
        <v>60</v>
      </c>
      <c r="N63" s="6">
        <v>470</v>
      </c>
      <c r="O63" s="6">
        <v>270</v>
      </c>
      <c r="P63" s="6">
        <v>30</v>
      </c>
      <c r="Q63" s="6">
        <v>2530</v>
      </c>
      <c r="R63" s="6">
        <v>570</v>
      </c>
      <c r="S63" s="6">
        <v>5700</v>
      </c>
      <c r="T63" s="6"/>
    </row>
    <row r="64" spans="2:20">
      <c r="B64" s="5" t="s">
        <v>120</v>
      </c>
      <c r="C64" s="6" t="s">
        <v>40</v>
      </c>
      <c r="D64" s="6" t="s">
        <v>40</v>
      </c>
      <c r="E64" s="6">
        <v>90</v>
      </c>
      <c r="F64" s="6">
        <v>0</v>
      </c>
      <c r="G64" s="6">
        <v>0</v>
      </c>
      <c r="H64" s="6">
        <v>220</v>
      </c>
      <c r="I64" s="6">
        <v>130</v>
      </c>
      <c r="J64" s="6">
        <v>0</v>
      </c>
      <c r="K64" s="6">
        <v>10</v>
      </c>
      <c r="L64" s="6">
        <v>0</v>
      </c>
      <c r="M64" s="6">
        <v>0</v>
      </c>
      <c r="N64" s="6">
        <v>60</v>
      </c>
      <c r="O64" s="6" t="s">
        <v>40</v>
      </c>
      <c r="P64" s="6">
        <v>0</v>
      </c>
      <c r="Q64" s="6">
        <v>1270</v>
      </c>
      <c r="R64" s="6">
        <v>20</v>
      </c>
      <c r="S64" s="6">
        <v>1820</v>
      </c>
      <c r="T64" s="6"/>
    </row>
    <row r="65" spans="2:20">
      <c r="B65" s="5" t="s">
        <v>121</v>
      </c>
      <c r="C65" s="6">
        <v>0</v>
      </c>
      <c r="D65" s="6">
        <v>20</v>
      </c>
      <c r="E65" s="6" t="s">
        <v>40</v>
      </c>
      <c r="F65" s="6">
        <v>0</v>
      </c>
      <c r="G65" s="6">
        <v>0</v>
      </c>
      <c r="H65" s="6">
        <v>20</v>
      </c>
      <c r="I65" s="6">
        <v>10</v>
      </c>
      <c r="J65" s="6">
        <v>0</v>
      </c>
      <c r="K65" s="6">
        <v>10</v>
      </c>
      <c r="L65" s="6" t="s">
        <v>40</v>
      </c>
      <c r="M65" s="6">
        <v>10</v>
      </c>
      <c r="N65" s="6" t="s">
        <v>40</v>
      </c>
      <c r="O65" s="6">
        <v>0</v>
      </c>
      <c r="P65" s="6">
        <v>0</v>
      </c>
      <c r="Q65" s="6">
        <v>160</v>
      </c>
      <c r="R65" s="6">
        <v>0</v>
      </c>
      <c r="S65" s="6">
        <v>210</v>
      </c>
      <c r="T65" s="6"/>
    </row>
    <row r="66" spans="2:20">
      <c r="B66" s="5" t="s">
        <v>122</v>
      </c>
      <c r="C66" s="6">
        <v>0</v>
      </c>
      <c r="D66" s="6">
        <v>0</v>
      </c>
      <c r="E66" s="6">
        <v>0</v>
      </c>
      <c r="F66" s="6">
        <v>0</v>
      </c>
      <c r="G66" s="6">
        <v>0</v>
      </c>
      <c r="H66" s="6">
        <v>0</v>
      </c>
      <c r="I66" s="6">
        <v>0</v>
      </c>
      <c r="J66" s="6">
        <v>0</v>
      </c>
      <c r="K66" s="6">
        <v>0</v>
      </c>
      <c r="L66" s="6">
        <v>0</v>
      </c>
      <c r="M66" s="6">
        <v>0</v>
      </c>
      <c r="N66" s="6">
        <v>0</v>
      </c>
      <c r="O66" s="6">
        <v>0</v>
      </c>
      <c r="P66" s="6">
        <v>0</v>
      </c>
      <c r="Q66" s="6">
        <v>130</v>
      </c>
      <c r="R66" s="6" t="s">
        <v>40</v>
      </c>
      <c r="S66" s="6">
        <v>130</v>
      </c>
      <c r="T66" s="6"/>
    </row>
    <row r="67" spans="2:20">
      <c r="B67" s="5" t="s">
        <v>123</v>
      </c>
      <c r="C67" s="6">
        <v>0</v>
      </c>
      <c r="D67" s="6">
        <v>0</v>
      </c>
      <c r="E67" s="6">
        <v>0</v>
      </c>
      <c r="F67" s="6">
        <v>0</v>
      </c>
      <c r="G67" s="6">
        <v>0</v>
      </c>
      <c r="H67" s="6">
        <v>0</v>
      </c>
      <c r="I67" s="6">
        <v>0</v>
      </c>
      <c r="J67" s="6">
        <v>0</v>
      </c>
      <c r="K67" s="6">
        <v>0</v>
      </c>
      <c r="L67" s="6">
        <v>0</v>
      </c>
      <c r="M67" s="6">
        <v>0</v>
      </c>
      <c r="N67" s="6">
        <v>0</v>
      </c>
      <c r="O67" s="6">
        <v>0</v>
      </c>
      <c r="P67" s="6">
        <v>0</v>
      </c>
      <c r="Q67" s="6">
        <v>70</v>
      </c>
      <c r="R67" s="6" t="s">
        <v>40</v>
      </c>
      <c r="S67" s="6">
        <v>70</v>
      </c>
      <c r="T67" s="6"/>
    </row>
    <row r="68" spans="2:20">
      <c r="B68" s="5"/>
    </row>
    <row r="69" spans="2:20" ht="13">
      <c r="B69" s="3" t="s">
        <v>125</v>
      </c>
      <c r="C69" s="6"/>
      <c r="D69" s="6"/>
      <c r="E69" s="6"/>
      <c r="F69" s="6"/>
      <c r="G69" s="6"/>
      <c r="H69" s="6"/>
      <c r="I69" s="6"/>
      <c r="J69" s="6"/>
      <c r="K69" s="6"/>
      <c r="L69" s="6"/>
      <c r="M69" s="6"/>
      <c r="N69" s="6"/>
      <c r="O69" s="6"/>
      <c r="P69" s="6"/>
      <c r="Q69" s="6"/>
      <c r="R69" s="6"/>
      <c r="S69" s="6"/>
      <c r="T69" s="6"/>
    </row>
    <row r="70" spans="2:20">
      <c r="B70" s="5" t="s">
        <v>126</v>
      </c>
      <c r="C70" s="6">
        <v>70</v>
      </c>
      <c r="D70" s="6">
        <v>140</v>
      </c>
      <c r="E70" s="6">
        <v>260</v>
      </c>
      <c r="F70" s="6">
        <v>0</v>
      </c>
      <c r="G70" s="6">
        <v>0</v>
      </c>
      <c r="H70" s="6">
        <v>670</v>
      </c>
      <c r="I70" s="6">
        <v>400</v>
      </c>
      <c r="J70" s="6">
        <v>0</v>
      </c>
      <c r="K70" s="6">
        <v>260</v>
      </c>
      <c r="L70" s="6" t="s">
        <v>40</v>
      </c>
      <c r="M70" s="6">
        <v>0</v>
      </c>
      <c r="N70" s="6">
        <v>230</v>
      </c>
      <c r="O70" s="6">
        <v>390</v>
      </c>
      <c r="P70" s="6">
        <v>0</v>
      </c>
      <c r="Q70" s="6">
        <v>2970</v>
      </c>
      <c r="R70" s="6">
        <v>0</v>
      </c>
      <c r="S70" s="6">
        <v>5410</v>
      </c>
      <c r="T70" s="6"/>
    </row>
    <row r="71" spans="2:20">
      <c r="B71" s="5" t="s">
        <v>127</v>
      </c>
      <c r="C71" s="6">
        <v>0</v>
      </c>
      <c r="D71" s="6">
        <v>50</v>
      </c>
      <c r="E71" s="6">
        <v>0</v>
      </c>
      <c r="F71" s="6">
        <v>0</v>
      </c>
      <c r="G71" s="6">
        <v>0</v>
      </c>
      <c r="H71" s="6">
        <v>20</v>
      </c>
      <c r="I71" s="6">
        <v>0</v>
      </c>
      <c r="J71" s="6">
        <v>0</v>
      </c>
      <c r="K71" s="6">
        <v>0</v>
      </c>
      <c r="L71" s="6">
        <v>0</v>
      </c>
      <c r="M71" s="6">
        <v>0</v>
      </c>
      <c r="N71" s="6">
        <v>70</v>
      </c>
      <c r="O71" s="6">
        <v>0</v>
      </c>
      <c r="P71" s="6">
        <v>0</v>
      </c>
      <c r="Q71" s="6">
        <v>2540</v>
      </c>
      <c r="R71" s="6">
        <v>0</v>
      </c>
      <c r="S71" s="6">
        <v>2680</v>
      </c>
      <c r="T71" s="6"/>
    </row>
    <row r="72" spans="2:20">
      <c r="B72" s="5" t="s">
        <v>128</v>
      </c>
      <c r="C72" s="6">
        <v>480</v>
      </c>
      <c r="D72" s="6">
        <v>10</v>
      </c>
      <c r="E72" s="6">
        <v>10</v>
      </c>
      <c r="F72" s="6">
        <v>0</v>
      </c>
      <c r="G72" s="6">
        <v>0</v>
      </c>
      <c r="H72" s="6">
        <v>20</v>
      </c>
      <c r="I72" s="6">
        <v>10</v>
      </c>
      <c r="J72" s="6">
        <v>0</v>
      </c>
      <c r="K72" s="6">
        <v>10</v>
      </c>
      <c r="L72" s="6">
        <v>0</v>
      </c>
      <c r="M72" s="6">
        <v>0</v>
      </c>
      <c r="N72" s="6">
        <v>60</v>
      </c>
      <c r="O72" s="6">
        <v>0</v>
      </c>
      <c r="P72" s="6">
        <v>0</v>
      </c>
      <c r="Q72" s="6">
        <v>20</v>
      </c>
      <c r="R72" s="6">
        <v>0</v>
      </c>
      <c r="S72" s="6">
        <v>610</v>
      </c>
      <c r="T72" s="6"/>
    </row>
    <row r="73" spans="2:20">
      <c r="B73" s="5" t="s">
        <v>129</v>
      </c>
      <c r="C73" s="6">
        <v>30</v>
      </c>
      <c r="D73" s="6">
        <v>0</v>
      </c>
      <c r="E73" s="6">
        <v>110</v>
      </c>
      <c r="F73" s="6">
        <v>0</v>
      </c>
      <c r="G73" s="6">
        <v>0</v>
      </c>
      <c r="H73" s="6">
        <v>0</v>
      </c>
      <c r="I73" s="6">
        <v>0</v>
      </c>
      <c r="J73" s="6">
        <v>1890</v>
      </c>
      <c r="K73" s="6">
        <v>0</v>
      </c>
      <c r="L73" s="6">
        <v>0</v>
      </c>
      <c r="M73" s="6">
        <v>0</v>
      </c>
      <c r="N73" s="6">
        <v>150</v>
      </c>
      <c r="O73" s="6">
        <v>0</v>
      </c>
      <c r="P73" s="6">
        <v>0</v>
      </c>
      <c r="Q73" s="6">
        <v>0</v>
      </c>
      <c r="R73" s="6">
        <v>0</v>
      </c>
      <c r="S73" s="6">
        <v>2180</v>
      </c>
      <c r="T73" s="6"/>
    </row>
    <row r="74" spans="2:20">
      <c r="B74" s="5" t="s">
        <v>130</v>
      </c>
      <c r="C74" s="6">
        <v>0</v>
      </c>
      <c r="D74" s="6">
        <v>0</v>
      </c>
      <c r="E74" s="6">
        <v>0</v>
      </c>
      <c r="F74" s="6">
        <v>0</v>
      </c>
      <c r="G74" s="6">
        <v>0</v>
      </c>
      <c r="H74" s="6">
        <v>10</v>
      </c>
      <c r="I74" s="6">
        <v>10</v>
      </c>
      <c r="J74" s="6">
        <v>0</v>
      </c>
      <c r="K74" s="6">
        <v>0</v>
      </c>
      <c r="L74" s="6">
        <v>0</v>
      </c>
      <c r="M74" s="6">
        <v>0</v>
      </c>
      <c r="N74" s="6">
        <v>0</v>
      </c>
      <c r="O74" s="6">
        <v>0</v>
      </c>
      <c r="P74" s="6">
        <v>0</v>
      </c>
      <c r="Q74" s="6">
        <v>0</v>
      </c>
      <c r="R74" s="6">
        <v>150</v>
      </c>
      <c r="S74" s="6">
        <v>170</v>
      </c>
      <c r="T74" s="6"/>
    </row>
    <row r="75" spans="2:20">
      <c r="B75" s="5"/>
    </row>
    <row r="76" spans="2:20" ht="13">
      <c r="B76" s="3" t="s">
        <v>124</v>
      </c>
      <c r="C76" s="6"/>
      <c r="D76" s="6"/>
      <c r="E76" s="6"/>
      <c r="F76" s="6"/>
      <c r="G76" s="6"/>
      <c r="H76" s="6"/>
      <c r="I76" s="6"/>
      <c r="J76" s="6"/>
      <c r="K76" s="6"/>
      <c r="L76" s="6"/>
      <c r="M76" s="6"/>
      <c r="N76" s="6"/>
      <c r="O76" s="6"/>
      <c r="P76" s="6"/>
      <c r="Q76" s="6"/>
      <c r="R76" s="6"/>
      <c r="S76" s="6"/>
      <c r="T76" s="6"/>
    </row>
    <row r="77" spans="2:20">
      <c r="B77" s="5" t="s">
        <v>124</v>
      </c>
      <c r="C77" s="6">
        <v>10</v>
      </c>
      <c r="D77" s="6" t="s">
        <v>40</v>
      </c>
      <c r="E77" s="6" t="s">
        <v>40</v>
      </c>
      <c r="F77" s="6">
        <v>0</v>
      </c>
      <c r="G77" s="6">
        <v>0</v>
      </c>
      <c r="H77" s="6">
        <v>0</v>
      </c>
      <c r="I77" s="6" t="s">
        <v>40</v>
      </c>
      <c r="J77" s="6">
        <v>0</v>
      </c>
      <c r="K77" s="6" t="s">
        <v>40</v>
      </c>
      <c r="L77" s="6">
        <v>0</v>
      </c>
      <c r="M77" s="6">
        <v>0</v>
      </c>
      <c r="N77" s="6">
        <v>10</v>
      </c>
      <c r="O77" s="6" t="s">
        <v>40</v>
      </c>
      <c r="P77" s="6" t="s">
        <v>40</v>
      </c>
      <c r="Q77" s="6">
        <v>90</v>
      </c>
      <c r="R77" s="6">
        <v>0</v>
      </c>
      <c r="S77" s="6">
        <v>110</v>
      </c>
      <c r="T77" s="6"/>
    </row>
    <row r="78" spans="2:20">
      <c r="B78" s="5"/>
    </row>
    <row r="79" spans="2:20" ht="13">
      <c r="B79" s="3" t="s">
        <v>133</v>
      </c>
      <c r="C79" s="6"/>
      <c r="D79" s="6"/>
      <c r="E79" s="6"/>
      <c r="F79" s="6"/>
      <c r="G79" s="6"/>
      <c r="H79" s="6"/>
      <c r="I79" s="6"/>
      <c r="J79" s="6"/>
      <c r="K79" s="6"/>
      <c r="L79" s="6"/>
      <c r="M79" s="6"/>
      <c r="N79" s="6"/>
      <c r="O79" s="6"/>
      <c r="P79" s="6"/>
      <c r="Q79" s="6"/>
      <c r="R79" s="6"/>
      <c r="S79" s="6"/>
      <c r="T79" s="6"/>
    </row>
    <row r="80" spans="2:20">
      <c r="B80" s="5" t="s">
        <v>133</v>
      </c>
      <c r="C80" s="6">
        <v>30</v>
      </c>
      <c r="D80" s="6">
        <v>10</v>
      </c>
      <c r="E80" s="6">
        <v>40</v>
      </c>
      <c r="F80" s="6">
        <v>60</v>
      </c>
      <c r="G80" s="6">
        <v>0</v>
      </c>
      <c r="H80" s="6">
        <v>60</v>
      </c>
      <c r="I80" s="6">
        <v>50</v>
      </c>
      <c r="J80" s="6">
        <v>0</v>
      </c>
      <c r="K80" s="6">
        <v>30</v>
      </c>
      <c r="L80" s="6">
        <v>10</v>
      </c>
      <c r="M80" s="6">
        <v>20</v>
      </c>
      <c r="N80" s="6">
        <v>20</v>
      </c>
      <c r="O80" s="6" t="s">
        <v>40</v>
      </c>
      <c r="P80" s="6">
        <v>10</v>
      </c>
      <c r="Q80" s="6">
        <v>950</v>
      </c>
      <c r="R80" s="6">
        <v>10</v>
      </c>
      <c r="S80" s="6">
        <v>1310</v>
      </c>
      <c r="T80" s="6"/>
    </row>
    <row r="81" spans="2:20">
      <c r="B81" s="5"/>
    </row>
    <row r="82" spans="2:20" ht="13">
      <c r="B82" s="3" t="s">
        <v>131</v>
      </c>
      <c r="C82" s="6"/>
      <c r="D82" s="6"/>
      <c r="E82" s="6"/>
      <c r="F82" s="6"/>
      <c r="G82" s="6"/>
      <c r="H82" s="6"/>
      <c r="I82" s="6"/>
      <c r="J82" s="6"/>
      <c r="K82" s="6"/>
      <c r="L82" s="6"/>
      <c r="M82" s="6"/>
      <c r="N82" s="6"/>
      <c r="O82" s="6"/>
      <c r="P82" s="6"/>
      <c r="Q82" s="6"/>
      <c r="R82" s="6"/>
      <c r="S82" s="6"/>
      <c r="T82" s="6"/>
    </row>
    <row r="83" spans="2:20" ht="14.5">
      <c r="B83" s="2806" t="s">
        <v>774</v>
      </c>
      <c r="C83" s="6">
        <v>70</v>
      </c>
      <c r="D83" s="6">
        <v>80</v>
      </c>
      <c r="E83" s="6">
        <v>130</v>
      </c>
      <c r="F83" s="6">
        <v>0</v>
      </c>
      <c r="G83" s="6">
        <v>0</v>
      </c>
      <c r="H83" s="6">
        <v>240</v>
      </c>
      <c r="I83" s="6">
        <v>230</v>
      </c>
      <c r="J83" s="6">
        <v>0</v>
      </c>
      <c r="K83" s="6">
        <v>240</v>
      </c>
      <c r="L83" s="6">
        <v>70</v>
      </c>
      <c r="M83" s="6">
        <v>70</v>
      </c>
      <c r="N83" s="6">
        <v>1950</v>
      </c>
      <c r="O83" s="6">
        <v>80</v>
      </c>
      <c r="P83" s="6">
        <v>330</v>
      </c>
      <c r="Q83" s="6">
        <v>3680</v>
      </c>
      <c r="R83" s="6">
        <v>300</v>
      </c>
      <c r="S83" s="6">
        <v>7470</v>
      </c>
      <c r="T83" s="6"/>
    </row>
    <row r="84" spans="2:20" ht="14.5">
      <c r="B84" s="2806" t="s">
        <v>670</v>
      </c>
      <c r="C84" s="6">
        <v>0</v>
      </c>
      <c r="D84" s="6">
        <v>80</v>
      </c>
      <c r="E84" s="6">
        <v>10</v>
      </c>
      <c r="F84" s="6">
        <v>0</v>
      </c>
      <c r="G84" s="6">
        <v>0</v>
      </c>
      <c r="H84" s="6">
        <v>120</v>
      </c>
      <c r="I84" s="6">
        <v>60</v>
      </c>
      <c r="J84" s="6">
        <v>0</v>
      </c>
      <c r="K84" s="6">
        <v>40</v>
      </c>
      <c r="L84" s="6">
        <v>0</v>
      </c>
      <c r="M84" s="6">
        <v>60</v>
      </c>
      <c r="N84" s="6">
        <v>70</v>
      </c>
      <c r="O84" s="6">
        <v>380</v>
      </c>
      <c r="P84" s="6">
        <v>230</v>
      </c>
      <c r="Q84" s="6">
        <v>0</v>
      </c>
      <c r="R84" s="6">
        <v>30</v>
      </c>
      <c r="S84" s="6">
        <v>1080</v>
      </c>
      <c r="T84" s="6"/>
    </row>
    <row r="85" spans="2:20">
      <c r="B85" s="5" t="s">
        <v>132</v>
      </c>
      <c r="C85" s="6" t="s">
        <v>40</v>
      </c>
      <c r="D85" s="6">
        <v>20</v>
      </c>
      <c r="E85" s="6" t="s">
        <v>40</v>
      </c>
      <c r="F85" s="6">
        <v>0</v>
      </c>
      <c r="G85" s="6">
        <v>0</v>
      </c>
      <c r="H85" s="6">
        <v>10</v>
      </c>
      <c r="I85" s="6">
        <v>10</v>
      </c>
      <c r="J85" s="6">
        <v>0</v>
      </c>
      <c r="K85" s="6" t="s">
        <v>40</v>
      </c>
      <c r="L85" s="6" t="s">
        <v>40</v>
      </c>
      <c r="M85" s="6">
        <v>0</v>
      </c>
      <c r="N85" s="6">
        <v>40</v>
      </c>
      <c r="O85" s="6">
        <v>10</v>
      </c>
      <c r="P85" s="6">
        <v>0</v>
      </c>
      <c r="Q85" s="6">
        <v>0</v>
      </c>
      <c r="R85" s="6">
        <v>0</v>
      </c>
      <c r="S85" s="6">
        <v>90</v>
      </c>
      <c r="T85" s="6"/>
    </row>
    <row r="86" spans="2:20">
      <c r="B86" s="5"/>
    </row>
    <row r="87" spans="2:20" ht="13">
      <c r="B87" s="3" t="s">
        <v>134</v>
      </c>
      <c r="C87" s="6"/>
      <c r="D87" s="6"/>
      <c r="E87" s="6"/>
      <c r="F87" s="6"/>
      <c r="G87" s="6"/>
      <c r="H87" s="6"/>
      <c r="I87" s="6"/>
      <c r="J87" s="6"/>
      <c r="K87" s="6"/>
      <c r="L87" s="6"/>
      <c r="M87" s="6"/>
      <c r="N87" s="6"/>
      <c r="O87" s="6"/>
      <c r="P87" s="6"/>
      <c r="Q87" s="6"/>
      <c r="R87" s="6"/>
      <c r="S87" s="6"/>
      <c r="T87" s="6"/>
    </row>
    <row r="88" spans="2:20">
      <c r="B88" s="5" t="s">
        <v>135</v>
      </c>
      <c r="C88" s="6">
        <v>290</v>
      </c>
      <c r="D88" s="6">
        <v>200</v>
      </c>
      <c r="E88" s="6">
        <v>190</v>
      </c>
      <c r="F88" s="6">
        <v>0</v>
      </c>
      <c r="G88" s="6">
        <v>0</v>
      </c>
      <c r="H88" s="6">
        <v>170</v>
      </c>
      <c r="I88" s="6">
        <v>430</v>
      </c>
      <c r="J88" s="6">
        <v>0</v>
      </c>
      <c r="K88" s="6">
        <v>130</v>
      </c>
      <c r="L88" s="6">
        <v>0</v>
      </c>
      <c r="M88" s="6">
        <v>0</v>
      </c>
      <c r="N88" s="6">
        <v>20</v>
      </c>
      <c r="O88" s="6">
        <v>20</v>
      </c>
      <c r="P88" s="6">
        <v>0</v>
      </c>
      <c r="Q88" s="6">
        <v>2020</v>
      </c>
      <c r="R88" s="6">
        <v>60</v>
      </c>
      <c r="S88" s="6">
        <v>3520</v>
      </c>
      <c r="T88" s="6"/>
    </row>
    <row r="89" spans="2:20">
      <c r="B89" s="5" t="s">
        <v>136</v>
      </c>
      <c r="C89" s="6">
        <v>0</v>
      </c>
      <c r="D89" s="6">
        <v>0</v>
      </c>
      <c r="E89" s="6">
        <v>50</v>
      </c>
      <c r="F89" s="6">
        <v>0</v>
      </c>
      <c r="G89" s="6">
        <v>0</v>
      </c>
      <c r="H89" s="6">
        <v>70</v>
      </c>
      <c r="I89" s="6">
        <v>30</v>
      </c>
      <c r="J89" s="6">
        <v>0</v>
      </c>
      <c r="K89" s="6">
        <v>20</v>
      </c>
      <c r="L89" s="6">
        <v>0</v>
      </c>
      <c r="M89" s="6">
        <v>0</v>
      </c>
      <c r="N89" s="6">
        <v>0</v>
      </c>
      <c r="O89" s="6" t="s">
        <v>40</v>
      </c>
      <c r="P89" s="6">
        <v>0</v>
      </c>
      <c r="Q89" s="6">
        <v>10</v>
      </c>
      <c r="R89" s="6">
        <v>1140</v>
      </c>
      <c r="S89" s="6">
        <v>1330</v>
      </c>
      <c r="T89" s="6"/>
    </row>
    <row r="90" spans="2:20">
      <c r="B90" s="5" t="s">
        <v>137</v>
      </c>
      <c r="C90" s="6">
        <v>0</v>
      </c>
      <c r="D90" s="6">
        <v>40</v>
      </c>
      <c r="E90" s="6">
        <v>80</v>
      </c>
      <c r="F90" s="6">
        <v>0</v>
      </c>
      <c r="G90" s="6">
        <v>0</v>
      </c>
      <c r="H90" s="6">
        <v>110</v>
      </c>
      <c r="I90" s="6">
        <v>150</v>
      </c>
      <c r="J90" s="6">
        <v>0</v>
      </c>
      <c r="K90" s="6">
        <v>130</v>
      </c>
      <c r="L90" s="6">
        <v>0</v>
      </c>
      <c r="M90" s="6">
        <v>10</v>
      </c>
      <c r="N90" s="6">
        <v>0</v>
      </c>
      <c r="O90" s="6">
        <v>20</v>
      </c>
      <c r="P90" s="6">
        <v>0</v>
      </c>
      <c r="Q90" s="6">
        <v>6380</v>
      </c>
      <c r="R90" s="6">
        <v>0</v>
      </c>
      <c r="S90" s="6">
        <v>6910</v>
      </c>
      <c r="T90" s="6"/>
    </row>
    <row r="91" spans="2:20">
      <c r="B91" s="5"/>
    </row>
    <row r="92" spans="2:20" ht="13">
      <c r="B92" s="3" t="s">
        <v>138</v>
      </c>
      <c r="C92" s="6"/>
      <c r="D92" s="6"/>
      <c r="E92" s="6"/>
      <c r="F92" s="6"/>
      <c r="G92" s="6"/>
      <c r="H92" s="6"/>
      <c r="I92" s="6"/>
      <c r="J92" s="6"/>
      <c r="K92" s="6"/>
      <c r="L92" s="6"/>
      <c r="M92" s="6"/>
      <c r="N92" s="6"/>
      <c r="O92" s="6"/>
      <c r="P92" s="6"/>
      <c r="Q92" s="6"/>
      <c r="R92" s="6"/>
      <c r="S92" s="6"/>
      <c r="T92" s="6"/>
    </row>
    <row r="93" spans="2:20">
      <c r="B93" s="5" t="s">
        <v>138</v>
      </c>
      <c r="C93" s="6">
        <v>20</v>
      </c>
      <c r="D93" s="6">
        <v>20</v>
      </c>
      <c r="E93" s="6">
        <v>30</v>
      </c>
      <c r="F93" s="6">
        <v>0</v>
      </c>
      <c r="G93" s="6">
        <v>0</v>
      </c>
      <c r="H93" s="6">
        <v>670</v>
      </c>
      <c r="I93" s="6">
        <v>50</v>
      </c>
      <c r="J93" s="6" t="s">
        <v>40</v>
      </c>
      <c r="K93" s="6">
        <v>90</v>
      </c>
      <c r="L93" s="6">
        <v>10</v>
      </c>
      <c r="M93" s="6">
        <v>260</v>
      </c>
      <c r="N93" s="6">
        <v>140</v>
      </c>
      <c r="O93" s="6">
        <v>20</v>
      </c>
      <c r="P93" s="6">
        <v>0</v>
      </c>
      <c r="Q93" s="6">
        <v>5030</v>
      </c>
      <c r="R93" s="6">
        <v>0</v>
      </c>
      <c r="S93" s="6">
        <v>6350</v>
      </c>
      <c r="T93" s="6"/>
    </row>
    <row r="94" spans="2:20">
      <c r="B94" s="5"/>
    </row>
    <row r="95" spans="2:20" ht="13">
      <c r="B95" s="3" t="s">
        <v>139</v>
      </c>
      <c r="C95" s="6"/>
      <c r="D95" s="6"/>
      <c r="E95" s="6"/>
      <c r="F95" s="6"/>
      <c r="G95" s="6"/>
      <c r="H95" s="6"/>
      <c r="I95" s="6"/>
      <c r="J95" s="6"/>
      <c r="K95" s="6"/>
      <c r="L95" s="6"/>
      <c r="M95" s="6"/>
      <c r="N95" s="6"/>
      <c r="O95" s="6"/>
      <c r="P95" s="6"/>
      <c r="Q95" s="6"/>
      <c r="R95" s="6"/>
      <c r="S95" s="6"/>
      <c r="T95" s="6"/>
    </row>
    <row r="96" spans="2:20">
      <c r="B96" s="5" t="s">
        <v>140</v>
      </c>
      <c r="C96" s="6">
        <v>640</v>
      </c>
      <c r="D96" s="6">
        <v>140</v>
      </c>
      <c r="E96" s="6">
        <v>4160</v>
      </c>
      <c r="F96" s="6">
        <v>8830</v>
      </c>
      <c r="G96" s="6">
        <v>4650</v>
      </c>
      <c r="H96" s="6">
        <v>2700</v>
      </c>
      <c r="I96" s="6">
        <v>2440</v>
      </c>
      <c r="J96" s="6">
        <v>0</v>
      </c>
      <c r="K96" s="6">
        <v>1580</v>
      </c>
      <c r="L96" s="6">
        <v>80</v>
      </c>
      <c r="M96" s="6">
        <v>1280</v>
      </c>
      <c r="N96" s="6">
        <v>4490</v>
      </c>
      <c r="O96" s="6">
        <v>250</v>
      </c>
      <c r="P96" s="6">
        <v>190</v>
      </c>
      <c r="Q96" s="6">
        <v>31530</v>
      </c>
      <c r="R96" s="6">
        <v>0</v>
      </c>
      <c r="S96" s="6">
        <v>62940</v>
      </c>
      <c r="T96" s="6"/>
    </row>
    <row r="97" spans="2:20">
      <c r="B97" s="5" t="s">
        <v>141</v>
      </c>
      <c r="C97" s="6">
        <v>50</v>
      </c>
      <c r="D97" s="6" t="s">
        <v>40</v>
      </c>
      <c r="E97" s="6">
        <v>20</v>
      </c>
      <c r="F97" s="6">
        <v>0</v>
      </c>
      <c r="G97" s="6">
        <v>0</v>
      </c>
      <c r="H97" s="6" t="s">
        <v>40</v>
      </c>
      <c r="I97" s="6">
        <v>50</v>
      </c>
      <c r="J97" s="6">
        <v>0</v>
      </c>
      <c r="K97" s="6">
        <v>90</v>
      </c>
      <c r="L97" s="6">
        <v>0</v>
      </c>
      <c r="M97" s="6">
        <v>0</v>
      </c>
      <c r="N97" s="6">
        <v>80</v>
      </c>
      <c r="O97" s="6">
        <v>3260</v>
      </c>
      <c r="P97" s="6">
        <v>0</v>
      </c>
      <c r="Q97" s="6">
        <v>0</v>
      </c>
      <c r="R97" s="6">
        <v>0</v>
      </c>
      <c r="S97" s="6">
        <v>3540</v>
      </c>
      <c r="T97" s="6"/>
    </row>
    <row r="98" spans="2:20">
      <c r="B98" s="5"/>
    </row>
    <row r="99" spans="2:20" ht="13">
      <c r="B99" s="3" t="s">
        <v>142</v>
      </c>
      <c r="C99" s="6"/>
      <c r="D99" s="6"/>
      <c r="E99" s="6"/>
      <c r="F99" s="6"/>
      <c r="G99" s="6"/>
      <c r="H99" s="6"/>
      <c r="I99" s="6"/>
      <c r="J99" s="6"/>
      <c r="K99" s="6"/>
      <c r="L99" s="6"/>
      <c r="M99" s="6"/>
      <c r="N99" s="6"/>
      <c r="O99" s="6"/>
      <c r="P99" s="6"/>
      <c r="Q99" s="6"/>
      <c r="R99" s="6"/>
      <c r="S99" s="6"/>
      <c r="T99" s="6"/>
    </row>
    <row r="100" spans="2:20">
      <c r="B100" s="5" t="s">
        <v>143</v>
      </c>
      <c r="C100" s="6">
        <v>130</v>
      </c>
      <c r="D100" s="6" t="s">
        <v>40</v>
      </c>
      <c r="E100" s="6">
        <v>30</v>
      </c>
      <c r="F100" s="6">
        <v>0</v>
      </c>
      <c r="G100" s="6">
        <v>0</v>
      </c>
      <c r="H100" s="6">
        <v>30</v>
      </c>
      <c r="I100" s="6">
        <v>100</v>
      </c>
      <c r="J100" s="6">
        <v>0</v>
      </c>
      <c r="K100" s="6">
        <v>100</v>
      </c>
      <c r="L100" s="6">
        <v>0</v>
      </c>
      <c r="M100" s="6" t="s">
        <v>40</v>
      </c>
      <c r="N100" s="6">
        <v>20</v>
      </c>
      <c r="O100" s="6">
        <v>10</v>
      </c>
      <c r="P100" s="6">
        <v>0</v>
      </c>
      <c r="Q100" s="6">
        <v>1580</v>
      </c>
      <c r="R100" s="6">
        <v>30</v>
      </c>
      <c r="S100" s="6">
        <v>2020</v>
      </c>
      <c r="T100" s="6"/>
    </row>
    <row r="101" spans="2:20">
      <c r="B101" s="5" t="s">
        <v>144</v>
      </c>
      <c r="C101" s="6">
        <v>30</v>
      </c>
      <c r="D101" s="6">
        <v>10</v>
      </c>
      <c r="E101" s="6">
        <v>10</v>
      </c>
      <c r="F101" s="6">
        <v>0</v>
      </c>
      <c r="G101" s="6">
        <v>10</v>
      </c>
      <c r="H101" s="6">
        <v>30</v>
      </c>
      <c r="I101" s="6">
        <v>10</v>
      </c>
      <c r="J101" s="6">
        <v>0</v>
      </c>
      <c r="K101" s="6" t="s">
        <v>40</v>
      </c>
      <c r="L101" s="6" t="s">
        <v>40</v>
      </c>
      <c r="M101" s="6" t="s">
        <v>40</v>
      </c>
      <c r="N101" s="6">
        <v>10</v>
      </c>
      <c r="O101" s="6">
        <v>0</v>
      </c>
      <c r="P101" s="6" t="s">
        <v>40</v>
      </c>
      <c r="Q101" s="6">
        <v>0</v>
      </c>
      <c r="R101" s="6">
        <v>0</v>
      </c>
      <c r="S101" s="6">
        <v>110</v>
      </c>
      <c r="T101" s="6"/>
    </row>
    <row r="102" spans="2:20">
      <c r="B102" s="5" t="s">
        <v>145</v>
      </c>
      <c r="C102" s="6" t="s">
        <v>40</v>
      </c>
      <c r="D102" s="6" t="s">
        <v>40</v>
      </c>
      <c r="E102" s="6">
        <v>10</v>
      </c>
      <c r="F102" s="6">
        <v>40</v>
      </c>
      <c r="G102" s="6">
        <v>0</v>
      </c>
      <c r="H102" s="6" t="s">
        <v>40</v>
      </c>
      <c r="I102" s="6">
        <v>10</v>
      </c>
      <c r="J102" s="6">
        <v>0</v>
      </c>
      <c r="K102" s="6">
        <v>10</v>
      </c>
      <c r="L102" s="6">
        <v>350</v>
      </c>
      <c r="M102" s="6">
        <v>0</v>
      </c>
      <c r="N102" s="6" t="s">
        <v>40</v>
      </c>
      <c r="O102" s="6">
        <v>0</v>
      </c>
      <c r="P102" s="6">
        <v>0</v>
      </c>
      <c r="Q102" s="6">
        <v>0</v>
      </c>
      <c r="R102" s="6">
        <v>30</v>
      </c>
      <c r="S102" s="6">
        <v>460</v>
      </c>
      <c r="T102" s="6"/>
    </row>
    <row r="103" spans="2:20">
      <c r="B103" s="5" t="s">
        <v>146</v>
      </c>
      <c r="C103" s="6">
        <v>0</v>
      </c>
      <c r="D103" s="6">
        <v>0</v>
      </c>
      <c r="E103" s="6" t="s">
        <v>40</v>
      </c>
      <c r="F103" s="6">
        <v>0</v>
      </c>
      <c r="G103" s="6">
        <v>0</v>
      </c>
      <c r="H103" s="6">
        <v>0</v>
      </c>
      <c r="I103" s="6">
        <v>0</v>
      </c>
      <c r="J103" s="6">
        <v>0</v>
      </c>
      <c r="K103" s="6">
        <v>0</v>
      </c>
      <c r="L103" s="6">
        <v>0</v>
      </c>
      <c r="M103" s="6">
        <v>0</v>
      </c>
      <c r="N103" s="6">
        <v>0</v>
      </c>
      <c r="O103" s="6">
        <v>0</v>
      </c>
      <c r="P103" s="6">
        <v>0</v>
      </c>
      <c r="Q103" s="6">
        <v>40</v>
      </c>
      <c r="R103" s="6">
        <v>0</v>
      </c>
      <c r="S103" s="6">
        <v>40</v>
      </c>
      <c r="T103" s="6"/>
    </row>
    <row r="104" spans="2:20">
      <c r="B104" s="5" t="s">
        <v>147</v>
      </c>
      <c r="C104" s="6">
        <v>0</v>
      </c>
      <c r="D104" s="6">
        <v>0</v>
      </c>
      <c r="E104" s="6">
        <v>0</v>
      </c>
      <c r="F104" s="6">
        <v>0</v>
      </c>
      <c r="G104" s="6">
        <v>0</v>
      </c>
      <c r="H104" s="6">
        <v>0</v>
      </c>
      <c r="I104" s="6">
        <v>0</v>
      </c>
      <c r="J104" s="6">
        <v>0</v>
      </c>
      <c r="K104" s="6">
        <v>0</v>
      </c>
      <c r="L104" s="6">
        <v>0</v>
      </c>
      <c r="M104" s="6">
        <v>0</v>
      </c>
      <c r="N104" s="6">
        <v>0</v>
      </c>
      <c r="O104" s="6">
        <v>0</v>
      </c>
      <c r="P104" s="6">
        <v>0</v>
      </c>
      <c r="Q104" s="6">
        <v>0</v>
      </c>
      <c r="R104" s="6">
        <v>40</v>
      </c>
      <c r="S104" s="6">
        <v>40</v>
      </c>
      <c r="T104" s="6"/>
    </row>
    <row r="105" spans="2:20">
      <c r="B105" s="5"/>
    </row>
    <row r="106" spans="2:20" ht="13">
      <c r="B106" s="3" t="s">
        <v>148</v>
      </c>
      <c r="C106" s="6"/>
      <c r="D106" s="6"/>
      <c r="E106" s="6"/>
      <c r="F106" s="6"/>
      <c r="G106" s="6"/>
      <c r="H106" s="6"/>
      <c r="I106" s="6"/>
      <c r="J106" s="6"/>
      <c r="K106" s="6"/>
      <c r="L106" s="6"/>
      <c r="M106" s="6"/>
      <c r="N106" s="6"/>
      <c r="O106" s="6"/>
      <c r="P106" s="6"/>
      <c r="Q106" s="6"/>
      <c r="R106" s="6"/>
      <c r="S106" s="6"/>
      <c r="T106" s="6"/>
    </row>
    <row r="107" spans="2:20" ht="14.5">
      <c r="B107" s="2806" t="s">
        <v>776</v>
      </c>
      <c r="C107" s="6">
        <v>0</v>
      </c>
      <c r="D107" s="6">
        <v>0</v>
      </c>
      <c r="E107" s="6">
        <v>0</v>
      </c>
      <c r="F107" s="6">
        <v>0</v>
      </c>
      <c r="G107" s="6">
        <v>0</v>
      </c>
      <c r="H107" s="6">
        <v>0</v>
      </c>
      <c r="I107" s="6">
        <v>0</v>
      </c>
      <c r="J107" s="6">
        <v>0</v>
      </c>
      <c r="K107" s="6">
        <v>0</v>
      </c>
      <c r="L107" s="6">
        <v>0</v>
      </c>
      <c r="M107" s="6">
        <v>0</v>
      </c>
      <c r="N107" s="6">
        <v>0</v>
      </c>
      <c r="O107" s="6">
        <v>0</v>
      </c>
      <c r="P107" s="6">
        <v>0</v>
      </c>
      <c r="Q107" s="6">
        <v>0</v>
      </c>
      <c r="R107" s="6">
        <v>35370</v>
      </c>
      <c r="S107" s="6">
        <v>35370</v>
      </c>
      <c r="T107" s="6"/>
    </row>
    <row r="108" spans="2:20">
      <c r="B108" s="5"/>
    </row>
    <row r="109" spans="2:20" ht="13">
      <c r="B109" s="3" t="s">
        <v>150</v>
      </c>
      <c r="C109" s="6"/>
      <c r="D109" s="6"/>
      <c r="E109" s="6"/>
      <c r="F109" s="6"/>
      <c r="G109" s="6"/>
      <c r="H109" s="6"/>
      <c r="I109" s="6"/>
      <c r="J109" s="6"/>
      <c r="K109" s="6"/>
      <c r="L109" s="6"/>
      <c r="M109" s="6"/>
      <c r="N109" s="6"/>
      <c r="O109" s="6"/>
      <c r="P109" s="6"/>
      <c r="Q109" s="6"/>
      <c r="R109" s="6"/>
      <c r="S109" s="6"/>
      <c r="T109" s="6"/>
    </row>
    <row r="110" spans="2:20">
      <c r="B110" s="5" t="s">
        <v>151</v>
      </c>
      <c r="C110" s="6">
        <v>400</v>
      </c>
      <c r="D110" s="6">
        <v>210</v>
      </c>
      <c r="E110" s="6">
        <v>130</v>
      </c>
      <c r="F110" s="6">
        <v>0</v>
      </c>
      <c r="G110" s="6">
        <v>0</v>
      </c>
      <c r="H110" s="6">
        <v>880</v>
      </c>
      <c r="I110" s="6">
        <v>500</v>
      </c>
      <c r="J110" s="6">
        <v>0</v>
      </c>
      <c r="K110" s="6">
        <v>750</v>
      </c>
      <c r="L110" s="6">
        <v>0</v>
      </c>
      <c r="M110" s="6">
        <v>110</v>
      </c>
      <c r="N110" s="6">
        <v>330</v>
      </c>
      <c r="O110" s="6">
        <v>280</v>
      </c>
      <c r="P110" s="6">
        <v>0</v>
      </c>
      <c r="Q110" s="6">
        <v>1770</v>
      </c>
      <c r="R110" s="6">
        <v>0</v>
      </c>
      <c r="S110" s="6">
        <v>5340</v>
      </c>
      <c r="T110" s="6"/>
    </row>
    <row r="111" spans="2:20">
      <c r="B111" s="5" t="s">
        <v>152</v>
      </c>
      <c r="C111" s="6">
        <v>0</v>
      </c>
      <c r="D111" s="6">
        <v>0</v>
      </c>
      <c r="E111" s="6">
        <v>0</v>
      </c>
      <c r="F111" s="6">
        <v>0</v>
      </c>
      <c r="G111" s="6">
        <v>0</v>
      </c>
      <c r="H111" s="6">
        <v>10</v>
      </c>
      <c r="I111" s="6" t="s">
        <v>40</v>
      </c>
      <c r="J111" s="6">
        <v>0</v>
      </c>
      <c r="K111" s="6">
        <v>0</v>
      </c>
      <c r="L111" s="6">
        <v>0</v>
      </c>
      <c r="M111" s="6" t="s">
        <v>40</v>
      </c>
      <c r="N111" s="6">
        <v>0</v>
      </c>
      <c r="O111" s="6">
        <v>0</v>
      </c>
      <c r="P111" s="6">
        <v>0</v>
      </c>
      <c r="Q111" s="6">
        <v>290</v>
      </c>
      <c r="R111" s="6">
        <v>0</v>
      </c>
      <c r="S111" s="6">
        <v>300</v>
      </c>
      <c r="T111" s="6"/>
    </row>
    <row r="112" spans="2:20">
      <c r="B112" s="5" t="s">
        <v>790</v>
      </c>
      <c r="C112" s="6">
        <v>10</v>
      </c>
      <c r="D112" s="6">
        <v>0</v>
      </c>
      <c r="E112" s="6">
        <v>20</v>
      </c>
      <c r="F112" s="6">
        <v>0</v>
      </c>
      <c r="G112" s="6">
        <v>0</v>
      </c>
      <c r="H112" s="6">
        <v>190</v>
      </c>
      <c r="I112" s="6">
        <v>260</v>
      </c>
      <c r="J112" s="6">
        <v>0</v>
      </c>
      <c r="K112" s="6">
        <v>100</v>
      </c>
      <c r="L112" s="6">
        <v>0</v>
      </c>
      <c r="M112" s="6">
        <v>1190</v>
      </c>
      <c r="N112" s="6">
        <v>380</v>
      </c>
      <c r="O112" s="6">
        <v>80</v>
      </c>
      <c r="P112" s="6">
        <v>0</v>
      </c>
      <c r="Q112" s="6">
        <v>14380</v>
      </c>
      <c r="R112" s="6">
        <v>0</v>
      </c>
      <c r="S112" s="6">
        <v>16600</v>
      </c>
      <c r="T112" s="6"/>
    </row>
    <row r="113" spans="2:20">
      <c r="B113" s="5" t="s">
        <v>153</v>
      </c>
      <c r="C113" s="6">
        <v>0</v>
      </c>
      <c r="D113" s="6">
        <v>160</v>
      </c>
      <c r="E113" s="6">
        <v>10</v>
      </c>
      <c r="F113" s="6">
        <v>0</v>
      </c>
      <c r="G113" s="6">
        <v>0</v>
      </c>
      <c r="H113" s="6">
        <v>0</v>
      </c>
      <c r="I113" s="6">
        <v>20</v>
      </c>
      <c r="J113" s="6">
        <v>0</v>
      </c>
      <c r="K113" s="6" t="s">
        <v>40</v>
      </c>
      <c r="L113" s="6">
        <v>0</v>
      </c>
      <c r="M113" s="6">
        <v>80</v>
      </c>
      <c r="N113" s="6">
        <v>10</v>
      </c>
      <c r="O113" s="6">
        <v>0</v>
      </c>
      <c r="P113" s="6">
        <v>0</v>
      </c>
      <c r="Q113" s="6">
        <v>920</v>
      </c>
      <c r="R113" s="6">
        <v>0</v>
      </c>
      <c r="S113" s="6">
        <v>1190</v>
      </c>
      <c r="T113" s="6"/>
    </row>
    <row r="114" spans="2:20">
      <c r="B114" s="5" t="s">
        <v>789</v>
      </c>
      <c r="C114" s="6" t="s">
        <v>40</v>
      </c>
      <c r="D114" s="6">
        <v>680</v>
      </c>
      <c r="E114" s="6">
        <v>10</v>
      </c>
      <c r="F114" s="6">
        <v>0</v>
      </c>
      <c r="G114" s="6">
        <v>0</v>
      </c>
      <c r="H114" s="6">
        <v>0</v>
      </c>
      <c r="I114" s="6">
        <v>0</v>
      </c>
      <c r="J114" s="6">
        <v>0</v>
      </c>
      <c r="K114" s="6">
        <v>130</v>
      </c>
      <c r="L114" s="6">
        <v>70</v>
      </c>
      <c r="M114" s="6">
        <v>0</v>
      </c>
      <c r="N114" s="6">
        <v>0</v>
      </c>
      <c r="O114" s="6">
        <v>0</v>
      </c>
      <c r="P114" s="6">
        <v>680</v>
      </c>
      <c r="Q114" s="6">
        <v>52470</v>
      </c>
      <c r="R114" s="6">
        <v>0</v>
      </c>
      <c r="S114" s="6">
        <v>54030</v>
      </c>
      <c r="T114" s="6"/>
    </row>
    <row r="115" spans="2:20">
      <c r="B115" s="5" t="s">
        <v>154</v>
      </c>
      <c r="C115" s="6">
        <v>0</v>
      </c>
      <c r="D115" s="6">
        <v>0</v>
      </c>
      <c r="E115" s="6">
        <v>0</v>
      </c>
      <c r="F115" s="6">
        <v>0</v>
      </c>
      <c r="G115" s="6">
        <v>0</v>
      </c>
      <c r="H115" s="6">
        <v>0</v>
      </c>
      <c r="I115" s="6">
        <v>0</v>
      </c>
      <c r="J115" s="6">
        <v>0</v>
      </c>
      <c r="K115" s="6">
        <v>0</v>
      </c>
      <c r="L115" s="6">
        <v>0</v>
      </c>
      <c r="M115" s="6">
        <v>60</v>
      </c>
      <c r="N115" s="6">
        <v>0</v>
      </c>
      <c r="O115" s="6">
        <v>0</v>
      </c>
      <c r="P115" s="6">
        <v>0</v>
      </c>
      <c r="Q115" s="6">
        <v>1360</v>
      </c>
      <c r="R115" s="6">
        <v>0</v>
      </c>
      <c r="S115" s="6">
        <v>1420</v>
      </c>
      <c r="T115" s="6"/>
    </row>
    <row r="116" spans="2:20">
      <c r="B116" s="5"/>
    </row>
    <row r="117" spans="2:20" ht="13">
      <c r="B117" s="3" t="s">
        <v>155</v>
      </c>
      <c r="C117" s="6"/>
      <c r="D117" s="6"/>
      <c r="E117" s="6"/>
      <c r="F117" s="6"/>
      <c r="G117" s="6"/>
      <c r="H117" s="6"/>
      <c r="I117" s="6"/>
      <c r="J117" s="6"/>
      <c r="K117" s="6"/>
      <c r="L117" s="6"/>
      <c r="M117" s="6"/>
      <c r="N117" s="6"/>
      <c r="O117" s="6"/>
      <c r="P117" s="6"/>
      <c r="Q117" s="6"/>
      <c r="R117" s="6"/>
      <c r="S117" s="6"/>
      <c r="T117" s="6"/>
    </row>
    <row r="118" spans="2:20">
      <c r="B118" s="5" t="s">
        <v>155</v>
      </c>
      <c r="C118" s="6">
        <v>0</v>
      </c>
      <c r="D118" s="6">
        <v>40</v>
      </c>
      <c r="E118" s="6">
        <v>20</v>
      </c>
      <c r="F118" s="6">
        <v>0</v>
      </c>
      <c r="G118" s="6">
        <v>0</v>
      </c>
      <c r="H118" s="6">
        <v>100</v>
      </c>
      <c r="I118" s="6">
        <v>10</v>
      </c>
      <c r="J118" s="6">
        <v>0</v>
      </c>
      <c r="K118" s="6">
        <v>20</v>
      </c>
      <c r="L118" s="6">
        <v>0</v>
      </c>
      <c r="M118" s="6">
        <v>0</v>
      </c>
      <c r="N118" s="6">
        <v>0</v>
      </c>
      <c r="O118" s="6">
        <v>10</v>
      </c>
      <c r="P118" s="6">
        <v>0</v>
      </c>
      <c r="Q118" s="6">
        <v>340</v>
      </c>
      <c r="R118" s="6">
        <v>0</v>
      </c>
      <c r="S118" s="6">
        <v>540</v>
      </c>
      <c r="T118" s="6"/>
    </row>
    <row r="119" spans="2:20">
      <c r="B119" s="5"/>
    </row>
    <row r="120" spans="2:20" ht="13">
      <c r="B120" s="3" t="s">
        <v>156</v>
      </c>
      <c r="C120" s="6"/>
      <c r="D120" s="6"/>
      <c r="E120" s="6"/>
      <c r="F120" s="6"/>
      <c r="G120" s="6"/>
      <c r="H120" s="6"/>
      <c r="I120" s="6"/>
      <c r="J120" s="6"/>
      <c r="K120" s="6"/>
      <c r="L120" s="6"/>
      <c r="M120" s="6"/>
      <c r="N120" s="6"/>
      <c r="O120" s="6"/>
      <c r="P120" s="6"/>
      <c r="Q120" s="6"/>
      <c r="R120" s="6"/>
      <c r="S120" s="6"/>
      <c r="T120" s="6"/>
    </row>
    <row r="121" spans="2:20">
      <c r="B121" s="5" t="s">
        <v>156</v>
      </c>
      <c r="C121" s="6">
        <v>0</v>
      </c>
      <c r="D121" s="6">
        <v>20</v>
      </c>
      <c r="E121" s="6">
        <v>30</v>
      </c>
      <c r="F121" s="6">
        <v>0</v>
      </c>
      <c r="G121" s="6">
        <v>0</v>
      </c>
      <c r="H121" s="6">
        <v>260</v>
      </c>
      <c r="I121" s="6">
        <v>50</v>
      </c>
      <c r="J121" s="6">
        <v>0</v>
      </c>
      <c r="K121" s="6">
        <v>190</v>
      </c>
      <c r="L121" s="6">
        <v>0</v>
      </c>
      <c r="M121" s="6">
        <v>50</v>
      </c>
      <c r="N121" s="6">
        <v>90</v>
      </c>
      <c r="O121" s="6">
        <v>30</v>
      </c>
      <c r="P121" s="6">
        <v>40</v>
      </c>
      <c r="Q121" s="6">
        <v>4720</v>
      </c>
      <c r="R121" s="6">
        <v>0</v>
      </c>
      <c r="S121" s="6">
        <v>5480</v>
      </c>
      <c r="T121" s="6"/>
    </row>
    <row r="122" spans="2:20">
      <c r="B122" s="5"/>
    </row>
    <row r="123" spans="2:20" ht="13">
      <c r="B123" s="3" t="s">
        <v>157</v>
      </c>
      <c r="C123" s="6"/>
      <c r="D123" s="6"/>
      <c r="E123" s="6"/>
      <c r="F123" s="6"/>
      <c r="G123" s="6"/>
      <c r="H123" s="6"/>
      <c r="I123" s="6"/>
      <c r="J123" s="6"/>
      <c r="K123" s="6"/>
      <c r="L123" s="6"/>
      <c r="M123" s="6"/>
      <c r="N123" s="6"/>
      <c r="O123" s="6"/>
      <c r="P123" s="6"/>
      <c r="Q123" s="6"/>
      <c r="R123" s="6"/>
      <c r="S123" s="6"/>
      <c r="T123" s="6"/>
    </row>
    <row r="124" spans="2:20">
      <c r="B124" s="5" t="s">
        <v>157</v>
      </c>
      <c r="C124" s="6">
        <v>0</v>
      </c>
      <c r="D124" s="6">
        <v>0</v>
      </c>
      <c r="E124" s="6">
        <v>20</v>
      </c>
      <c r="F124" s="6">
        <v>0</v>
      </c>
      <c r="G124" s="6">
        <v>0</v>
      </c>
      <c r="H124" s="6" t="s">
        <v>40</v>
      </c>
      <c r="I124" s="6">
        <v>10</v>
      </c>
      <c r="J124" s="6">
        <v>0</v>
      </c>
      <c r="K124" s="6">
        <v>10</v>
      </c>
      <c r="L124" s="6">
        <v>0</v>
      </c>
      <c r="M124" s="6">
        <v>0</v>
      </c>
      <c r="N124" s="6">
        <v>0</v>
      </c>
      <c r="O124" s="6" t="s">
        <v>40</v>
      </c>
      <c r="P124" s="6" t="s">
        <v>40</v>
      </c>
      <c r="Q124" s="6">
        <v>130</v>
      </c>
      <c r="R124" s="6">
        <v>0</v>
      </c>
      <c r="S124" s="6">
        <v>160</v>
      </c>
      <c r="T124" s="6"/>
    </row>
    <row r="125" spans="2:20">
      <c r="B125" s="5"/>
    </row>
    <row r="126" spans="2:20" ht="13">
      <c r="B126" s="3" t="s">
        <v>158</v>
      </c>
      <c r="C126" s="6"/>
      <c r="D126" s="6"/>
      <c r="E126" s="6"/>
      <c r="F126" s="6"/>
      <c r="G126" s="6"/>
      <c r="H126" s="6"/>
      <c r="I126" s="6"/>
      <c r="J126" s="6"/>
      <c r="K126" s="6"/>
      <c r="L126" s="6"/>
      <c r="M126" s="6"/>
      <c r="N126" s="6"/>
      <c r="O126" s="6"/>
      <c r="P126" s="6"/>
      <c r="Q126" s="6"/>
      <c r="R126" s="6"/>
      <c r="S126" s="6"/>
      <c r="T126" s="6"/>
    </row>
    <row r="127" spans="2:20">
      <c r="B127" s="5" t="s">
        <v>158</v>
      </c>
      <c r="C127" s="6">
        <v>150</v>
      </c>
      <c r="D127" s="6">
        <v>10</v>
      </c>
      <c r="E127" s="6">
        <v>40</v>
      </c>
      <c r="F127" s="6">
        <v>0</v>
      </c>
      <c r="G127" s="6">
        <v>0</v>
      </c>
      <c r="H127" s="6">
        <v>80</v>
      </c>
      <c r="I127" s="6">
        <v>40</v>
      </c>
      <c r="J127" s="6">
        <v>0</v>
      </c>
      <c r="K127" s="6">
        <v>60</v>
      </c>
      <c r="L127" s="6">
        <v>0</v>
      </c>
      <c r="M127" s="6">
        <v>20</v>
      </c>
      <c r="N127" s="6">
        <v>30</v>
      </c>
      <c r="O127" s="6">
        <v>10</v>
      </c>
      <c r="P127" s="6">
        <v>0</v>
      </c>
      <c r="Q127" s="6">
        <v>1340</v>
      </c>
      <c r="R127" s="6">
        <v>0</v>
      </c>
      <c r="S127" s="6">
        <v>1780</v>
      </c>
      <c r="T127" s="6"/>
    </row>
    <row r="128" spans="2:20">
      <c r="B128" s="5"/>
    </row>
    <row r="129" spans="2:20" ht="13">
      <c r="B129" s="3" t="s">
        <v>159</v>
      </c>
      <c r="C129" s="6"/>
      <c r="D129" s="6"/>
      <c r="E129" s="6"/>
      <c r="F129" s="6"/>
      <c r="G129" s="6"/>
      <c r="H129" s="6"/>
      <c r="I129" s="6"/>
      <c r="J129" s="6"/>
      <c r="K129" s="6"/>
      <c r="L129" s="6"/>
      <c r="M129" s="6"/>
      <c r="N129" s="6"/>
      <c r="O129" s="6"/>
      <c r="P129" s="6"/>
      <c r="Q129" s="6"/>
      <c r="R129" s="6"/>
      <c r="S129" s="6"/>
      <c r="T129" s="6"/>
    </row>
    <row r="130" spans="2:20">
      <c r="B130" s="5" t="s">
        <v>159</v>
      </c>
      <c r="C130" s="6">
        <v>70</v>
      </c>
      <c r="D130" s="6">
        <v>0</v>
      </c>
      <c r="E130" s="6">
        <v>40</v>
      </c>
      <c r="F130" s="6">
        <v>0</v>
      </c>
      <c r="G130" s="6">
        <v>0</v>
      </c>
      <c r="H130" s="6">
        <v>60</v>
      </c>
      <c r="I130" s="6">
        <v>30</v>
      </c>
      <c r="J130" s="6">
        <v>0</v>
      </c>
      <c r="K130" s="6">
        <v>20</v>
      </c>
      <c r="L130" s="6">
        <v>0</v>
      </c>
      <c r="M130" s="6">
        <v>80</v>
      </c>
      <c r="N130" s="6">
        <v>10</v>
      </c>
      <c r="O130" s="6">
        <v>10</v>
      </c>
      <c r="P130" s="6">
        <v>0</v>
      </c>
      <c r="Q130" s="6">
        <v>860</v>
      </c>
      <c r="R130" s="6">
        <v>0</v>
      </c>
      <c r="S130" s="6">
        <v>1180</v>
      </c>
      <c r="T130" s="6"/>
    </row>
    <row r="131" spans="2:20">
      <c r="B131" s="5"/>
    </row>
    <row r="132" spans="2:20" ht="13">
      <c r="B132" s="3" t="s">
        <v>161</v>
      </c>
      <c r="C132" s="6"/>
      <c r="D132" s="6"/>
      <c r="E132" s="6"/>
      <c r="F132" s="6"/>
      <c r="G132" s="6"/>
      <c r="H132" s="6"/>
      <c r="I132" s="6"/>
      <c r="J132" s="6"/>
      <c r="K132" s="6"/>
      <c r="L132" s="6"/>
      <c r="M132" s="6"/>
      <c r="N132" s="6"/>
      <c r="O132" s="6"/>
      <c r="P132" s="6"/>
      <c r="Q132" s="6"/>
      <c r="R132" s="6"/>
      <c r="S132" s="6"/>
      <c r="T132" s="6"/>
    </row>
    <row r="133" spans="2:20">
      <c r="B133" s="5" t="s">
        <v>161</v>
      </c>
      <c r="C133" s="6">
        <v>50</v>
      </c>
      <c r="D133" s="6" t="s">
        <v>40</v>
      </c>
      <c r="E133" s="6">
        <v>20</v>
      </c>
      <c r="F133" s="6">
        <v>0</v>
      </c>
      <c r="G133" s="6">
        <v>0</v>
      </c>
      <c r="H133" s="6">
        <v>10</v>
      </c>
      <c r="I133" s="6">
        <v>10</v>
      </c>
      <c r="J133" s="6">
        <v>0</v>
      </c>
      <c r="K133" s="6">
        <v>10</v>
      </c>
      <c r="L133" s="6">
        <v>0</v>
      </c>
      <c r="M133" s="6">
        <v>10</v>
      </c>
      <c r="N133" s="6" t="s">
        <v>40</v>
      </c>
      <c r="O133" s="6" t="s">
        <v>40</v>
      </c>
      <c r="P133" s="6">
        <v>0</v>
      </c>
      <c r="Q133" s="6">
        <v>220</v>
      </c>
      <c r="R133" s="6">
        <v>0</v>
      </c>
      <c r="S133" s="6">
        <v>330</v>
      </c>
      <c r="T133" s="6"/>
    </row>
    <row r="134" spans="2:20">
      <c r="B134" s="5"/>
    </row>
    <row r="135" spans="2:20" ht="13">
      <c r="B135" s="3" t="s">
        <v>160</v>
      </c>
      <c r="C135" s="6"/>
      <c r="D135" s="6"/>
      <c r="E135" s="6"/>
      <c r="F135" s="6"/>
      <c r="G135" s="6"/>
      <c r="H135" s="6"/>
      <c r="I135" s="6"/>
      <c r="J135" s="6"/>
      <c r="K135" s="6"/>
      <c r="L135" s="6"/>
      <c r="M135" s="6"/>
      <c r="N135" s="6"/>
      <c r="O135" s="6"/>
      <c r="P135" s="6"/>
      <c r="Q135" s="6"/>
      <c r="R135" s="6"/>
      <c r="S135" s="6"/>
      <c r="T135" s="6"/>
    </row>
    <row r="136" spans="2:20">
      <c r="B136" s="5" t="s">
        <v>160</v>
      </c>
      <c r="C136" s="6">
        <v>0</v>
      </c>
      <c r="D136" s="6" t="s">
        <v>40</v>
      </c>
      <c r="E136" s="6">
        <v>10</v>
      </c>
      <c r="F136" s="6">
        <v>0</v>
      </c>
      <c r="G136" s="6">
        <v>0</v>
      </c>
      <c r="H136" s="6">
        <v>20</v>
      </c>
      <c r="I136" s="6">
        <v>10</v>
      </c>
      <c r="J136" s="6">
        <v>0</v>
      </c>
      <c r="K136" s="6">
        <v>10</v>
      </c>
      <c r="L136" s="6">
        <v>0</v>
      </c>
      <c r="M136" s="6">
        <v>10</v>
      </c>
      <c r="N136" s="6">
        <v>0</v>
      </c>
      <c r="O136" s="6" t="s">
        <v>40</v>
      </c>
      <c r="P136" s="6">
        <v>0</v>
      </c>
      <c r="Q136" s="6">
        <v>200</v>
      </c>
      <c r="R136" s="6">
        <v>0</v>
      </c>
      <c r="S136" s="6">
        <v>260</v>
      </c>
      <c r="T136" s="6"/>
    </row>
    <row r="137" spans="2:20">
      <c r="B137" s="5"/>
    </row>
    <row r="138" spans="2:20" ht="13">
      <c r="B138" s="3" t="s">
        <v>162</v>
      </c>
      <c r="C138" s="6"/>
      <c r="D138" s="6"/>
      <c r="E138" s="6"/>
      <c r="F138" s="6"/>
      <c r="G138" s="6"/>
      <c r="H138" s="6"/>
      <c r="I138" s="6"/>
      <c r="J138" s="6"/>
      <c r="K138" s="6"/>
      <c r="L138" s="6"/>
      <c r="M138" s="6"/>
      <c r="N138" s="6"/>
      <c r="O138" s="6"/>
      <c r="P138" s="6"/>
      <c r="Q138" s="6"/>
      <c r="R138" s="6"/>
      <c r="S138" s="6"/>
      <c r="T138" s="6"/>
    </row>
    <row r="139" spans="2:20">
      <c r="B139" s="5" t="s">
        <v>163</v>
      </c>
      <c r="C139" s="6">
        <v>0</v>
      </c>
      <c r="D139" s="6">
        <v>0</v>
      </c>
      <c r="E139" s="6">
        <v>10</v>
      </c>
      <c r="F139" s="6">
        <v>0</v>
      </c>
      <c r="G139" s="6">
        <v>0</v>
      </c>
      <c r="H139" s="6">
        <v>0</v>
      </c>
      <c r="I139" s="6">
        <v>0</v>
      </c>
      <c r="J139" s="6">
        <v>0</v>
      </c>
      <c r="K139" s="6" t="s">
        <v>40</v>
      </c>
      <c r="L139" s="6">
        <v>0</v>
      </c>
      <c r="M139" s="6">
        <v>0</v>
      </c>
      <c r="N139" s="6" t="s">
        <v>40</v>
      </c>
      <c r="O139" s="6">
        <v>0</v>
      </c>
      <c r="P139" s="6">
        <v>0</v>
      </c>
      <c r="Q139" s="6">
        <v>0</v>
      </c>
      <c r="R139" s="6">
        <v>110</v>
      </c>
      <c r="S139" s="6">
        <v>120</v>
      </c>
      <c r="T139" s="6"/>
    </row>
    <row r="140" spans="2:20">
      <c r="B140" s="5"/>
    </row>
    <row r="141" spans="2:20" ht="13">
      <c r="B141" s="3" t="s">
        <v>164</v>
      </c>
      <c r="C141" s="6"/>
      <c r="D141" s="6"/>
      <c r="E141" s="6"/>
      <c r="F141" s="6"/>
      <c r="G141" s="6"/>
      <c r="H141" s="6"/>
      <c r="I141" s="6"/>
      <c r="J141" s="6"/>
      <c r="K141" s="6"/>
      <c r="L141" s="6"/>
      <c r="M141" s="6"/>
      <c r="N141" s="6"/>
      <c r="O141" s="6"/>
      <c r="P141" s="6"/>
      <c r="Q141" s="6"/>
      <c r="R141" s="6"/>
      <c r="S141" s="6"/>
      <c r="T141" s="6"/>
    </row>
    <row r="142" spans="2:20" ht="14.5">
      <c r="B142" s="2806" t="s">
        <v>623</v>
      </c>
      <c r="C142" s="6">
        <v>0</v>
      </c>
      <c r="D142" s="6">
        <v>0</v>
      </c>
      <c r="E142" s="6">
        <v>0</v>
      </c>
      <c r="F142" s="6">
        <v>0</v>
      </c>
      <c r="G142" s="6">
        <v>0</v>
      </c>
      <c r="H142" s="6">
        <v>0</v>
      </c>
      <c r="I142" s="6">
        <v>0</v>
      </c>
      <c r="J142" s="6">
        <v>0</v>
      </c>
      <c r="K142" s="6">
        <v>0</v>
      </c>
      <c r="L142" s="6">
        <v>0</v>
      </c>
      <c r="M142" s="6">
        <v>0</v>
      </c>
      <c r="N142" s="6">
        <v>0</v>
      </c>
      <c r="O142" s="6">
        <v>0</v>
      </c>
      <c r="P142" s="6">
        <v>0</v>
      </c>
      <c r="Q142" s="6">
        <v>0</v>
      </c>
      <c r="R142" s="6">
        <v>7820</v>
      </c>
      <c r="S142" s="6">
        <v>7820</v>
      </c>
      <c r="T142" s="6"/>
    </row>
    <row r="143" spans="2:20" ht="14.5">
      <c r="B143" s="2806" t="s">
        <v>624</v>
      </c>
      <c r="C143" s="6">
        <v>0</v>
      </c>
      <c r="D143" s="6">
        <v>0</v>
      </c>
      <c r="E143" s="6">
        <v>0</v>
      </c>
      <c r="F143" s="6">
        <v>0</v>
      </c>
      <c r="G143" s="6">
        <v>0</v>
      </c>
      <c r="H143" s="6">
        <v>0</v>
      </c>
      <c r="I143" s="6">
        <v>0</v>
      </c>
      <c r="J143" s="6">
        <v>0</v>
      </c>
      <c r="K143" s="6">
        <v>0</v>
      </c>
      <c r="L143" s="6">
        <v>0</v>
      </c>
      <c r="M143" s="6">
        <v>0</v>
      </c>
      <c r="N143" s="6">
        <v>0</v>
      </c>
      <c r="O143" s="6">
        <v>0</v>
      </c>
      <c r="P143" s="6">
        <v>0</v>
      </c>
      <c r="Q143" s="6">
        <v>0</v>
      </c>
      <c r="R143" s="6">
        <v>120</v>
      </c>
      <c r="S143" s="6">
        <v>120</v>
      </c>
      <c r="T143" s="6"/>
    </row>
    <row r="144" spans="2:20">
      <c r="B144" s="5" t="s">
        <v>167</v>
      </c>
      <c r="C144" s="6">
        <v>0</v>
      </c>
      <c r="D144" s="6">
        <v>0</v>
      </c>
      <c r="E144" s="6">
        <v>10</v>
      </c>
      <c r="F144" s="6">
        <v>0</v>
      </c>
      <c r="G144" s="6">
        <v>0</v>
      </c>
      <c r="H144" s="6">
        <v>50</v>
      </c>
      <c r="I144" s="6">
        <v>20</v>
      </c>
      <c r="J144" s="6">
        <v>0</v>
      </c>
      <c r="K144" s="6">
        <v>30</v>
      </c>
      <c r="L144" s="6">
        <v>0</v>
      </c>
      <c r="M144" s="6">
        <v>600</v>
      </c>
      <c r="N144" s="6">
        <v>0</v>
      </c>
      <c r="O144" s="6">
        <v>0</v>
      </c>
      <c r="P144" s="6" t="s">
        <v>40</v>
      </c>
      <c r="Q144" s="6">
        <v>1310</v>
      </c>
      <c r="R144" s="6">
        <v>0</v>
      </c>
      <c r="S144" s="6">
        <v>2020</v>
      </c>
      <c r="T144" s="6"/>
    </row>
    <row r="145" spans="2:20" ht="14.5">
      <c r="B145" s="2806" t="s">
        <v>625</v>
      </c>
      <c r="C145" s="6">
        <v>0</v>
      </c>
      <c r="D145" s="6">
        <v>0</v>
      </c>
      <c r="E145" s="6">
        <v>0</v>
      </c>
      <c r="F145" s="6">
        <v>0</v>
      </c>
      <c r="G145" s="6">
        <v>0</v>
      </c>
      <c r="H145" s="6">
        <v>0</v>
      </c>
      <c r="I145" s="6">
        <v>0</v>
      </c>
      <c r="J145" s="6">
        <v>0</v>
      </c>
      <c r="K145" s="6">
        <v>0</v>
      </c>
      <c r="L145" s="6">
        <v>0</v>
      </c>
      <c r="M145" s="6">
        <v>0</v>
      </c>
      <c r="N145" s="6">
        <v>0</v>
      </c>
      <c r="O145" s="6">
        <v>0</v>
      </c>
      <c r="P145" s="6">
        <v>0</v>
      </c>
      <c r="Q145" s="6">
        <v>0</v>
      </c>
      <c r="R145" s="6">
        <v>310</v>
      </c>
      <c r="S145" s="6">
        <v>310</v>
      </c>
      <c r="T145" s="6"/>
    </row>
    <row r="146" spans="2:20" ht="14.5">
      <c r="B146" s="2806" t="s">
        <v>626</v>
      </c>
      <c r="C146" s="6">
        <v>0</v>
      </c>
      <c r="D146" s="6">
        <v>0</v>
      </c>
      <c r="E146" s="6">
        <v>0</v>
      </c>
      <c r="F146" s="6">
        <v>0</v>
      </c>
      <c r="G146" s="6">
        <v>0</v>
      </c>
      <c r="H146" s="6">
        <v>0</v>
      </c>
      <c r="I146" s="6">
        <v>0</v>
      </c>
      <c r="J146" s="6">
        <v>0</v>
      </c>
      <c r="K146" s="6">
        <v>0</v>
      </c>
      <c r="L146" s="6">
        <v>0</v>
      </c>
      <c r="M146" s="6">
        <v>0</v>
      </c>
      <c r="N146" s="6">
        <v>0</v>
      </c>
      <c r="O146" s="6">
        <v>0</v>
      </c>
      <c r="P146" s="6">
        <v>0</v>
      </c>
      <c r="Q146" s="6">
        <v>0</v>
      </c>
      <c r="R146" s="6">
        <v>320</v>
      </c>
      <c r="S146" s="6">
        <v>320</v>
      </c>
      <c r="T146" s="6"/>
    </row>
    <row r="147" spans="2:20" ht="14.5">
      <c r="B147" s="2806" t="s">
        <v>627</v>
      </c>
      <c r="C147" s="6">
        <v>0</v>
      </c>
      <c r="D147" s="6">
        <v>0</v>
      </c>
      <c r="E147" s="6">
        <v>0</v>
      </c>
      <c r="F147" s="6">
        <v>0</v>
      </c>
      <c r="G147" s="6">
        <v>0</v>
      </c>
      <c r="H147" s="6">
        <v>0</v>
      </c>
      <c r="I147" s="6">
        <v>0</v>
      </c>
      <c r="J147" s="6">
        <v>0</v>
      </c>
      <c r="K147" s="6">
        <v>0</v>
      </c>
      <c r="L147" s="6">
        <v>0</v>
      </c>
      <c r="M147" s="6">
        <v>0</v>
      </c>
      <c r="N147" s="6">
        <v>0</v>
      </c>
      <c r="O147" s="6">
        <v>0</v>
      </c>
      <c r="P147" s="6">
        <v>0</v>
      </c>
      <c r="Q147" s="6">
        <v>0</v>
      </c>
      <c r="R147" s="6">
        <v>250</v>
      </c>
      <c r="S147" s="6">
        <v>250</v>
      </c>
      <c r="T147" s="6"/>
    </row>
    <row r="148" spans="2:20">
      <c r="B148" s="2806" t="s">
        <v>171</v>
      </c>
      <c r="C148" s="6" t="s">
        <v>40</v>
      </c>
      <c r="D148" s="6">
        <v>0</v>
      </c>
      <c r="E148" s="6">
        <v>20</v>
      </c>
      <c r="F148" s="6">
        <v>0</v>
      </c>
      <c r="G148" s="6">
        <v>0</v>
      </c>
      <c r="H148" s="6">
        <v>30</v>
      </c>
      <c r="I148" s="6">
        <v>50</v>
      </c>
      <c r="J148" s="6">
        <v>0</v>
      </c>
      <c r="K148" s="6">
        <v>70</v>
      </c>
      <c r="L148" s="6">
        <v>0</v>
      </c>
      <c r="M148" s="6">
        <v>0</v>
      </c>
      <c r="N148" s="6">
        <v>110</v>
      </c>
      <c r="O148" s="6">
        <v>720</v>
      </c>
      <c r="P148" s="6">
        <v>0</v>
      </c>
      <c r="Q148" s="6">
        <v>0</v>
      </c>
      <c r="R148" s="6">
        <v>0</v>
      </c>
      <c r="S148" s="6">
        <v>990</v>
      </c>
      <c r="T148" s="6"/>
    </row>
    <row r="149" spans="2:20" ht="14.5">
      <c r="B149" s="2806" t="s">
        <v>629</v>
      </c>
      <c r="C149" s="6">
        <v>0</v>
      </c>
      <c r="D149" s="6">
        <v>0</v>
      </c>
      <c r="E149" s="6">
        <v>0</v>
      </c>
      <c r="F149" s="6">
        <v>0</v>
      </c>
      <c r="G149" s="6">
        <v>0</v>
      </c>
      <c r="H149" s="6">
        <v>0</v>
      </c>
      <c r="I149" s="6">
        <v>0</v>
      </c>
      <c r="J149" s="6">
        <v>0</v>
      </c>
      <c r="K149" s="6">
        <v>0</v>
      </c>
      <c r="L149" s="6">
        <v>0</v>
      </c>
      <c r="M149" s="6">
        <v>0</v>
      </c>
      <c r="N149" s="6">
        <v>0</v>
      </c>
      <c r="O149" s="6">
        <v>0</v>
      </c>
      <c r="P149" s="6">
        <v>0</v>
      </c>
      <c r="Q149" s="6">
        <v>0</v>
      </c>
      <c r="R149" s="6">
        <v>440</v>
      </c>
      <c r="S149" s="6">
        <v>440</v>
      </c>
      <c r="T149" s="6"/>
    </row>
    <row r="150" spans="2:20" ht="14.5">
      <c r="B150" s="2806" t="s">
        <v>630</v>
      </c>
      <c r="C150" s="6">
        <v>0</v>
      </c>
      <c r="D150" s="6">
        <v>0</v>
      </c>
      <c r="E150" s="6">
        <v>0</v>
      </c>
      <c r="F150" s="6">
        <v>0</v>
      </c>
      <c r="G150" s="6">
        <v>0</v>
      </c>
      <c r="H150" s="6">
        <v>0</v>
      </c>
      <c r="I150" s="6">
        <v>0</v>
      </c>
      <c r="J150" s="6">
        <v>0</v>
      </c>
      <c r="K150" s="6">
        <v>0</v>
      </c>
      <c r="L150" s="6">
        <v>0</v>
      </c>
      <c r="M150" s="6">
        <v>0</v>
      </c>
      <c r="N150" s="6">
        <v>0</v>
      </c>
      <c r="O150" s="6">
        <v>0</v>
      </c>
      <c r="P150" s="6">
        <v>0</v>
      </c>
      <c r="Q150" s="6">
        <v>0</v>
      </c>
      <c r="R150" s="6">
        <v>50</v>
      </c>
      <c r="S150" s="6">
        <v>50</v>
      </c>
      <c r="T150" s="6"/>
    </row>
    <row r="151" spans="2:20">
      <c r="B151" s="5" t="s">
        <v>174</v>
      </c>
      <c r="C151" s="6">
        <v>20</v>
      </c>
      <c r="D151" s="6">
        <v>10</v>
      </c>
      <c r="E151" s="6">
        <v>20</v>
      </c>
      <c r="F151" s="6">
        <v>0</v>
      </c>
      <c r="G151" s="6">
        <v>0</v>
      </c>
      <c r="H151" s="6">
        <v>70</v>
      </c>
      <c r="I151" s="6">
        <v>20</v>
      </c>
      <c r="J151" s="6">
        <v>0</v>
      </c>
      <c r="K151" s="6">
        <v>40</v>
      </c>
      <c r="L151" s="6">
        <v>0</v>
      </c>
      <c r="M151" s="6">
        <v>10</v>
      </c>
      <c r="N151" s="6">
        <v>20</v>
      </c>
      <c r="O151" s="6">
        <v>10</v>
      </c>
      <c r="P151" s="6">
        <v>20</v>
      </c>
      <c r="Q151" s="6">
        <v>930</v>
      </c>
      <c r="R151" s="6">
        <v>0</v>
      </c>
      <c r="S151" s="6">
        <v>1160</v>
      </c>
      <c r="T151" s="6"/>
    </row>
    <row r="152" spans="2:20" ht="14.5">
      <c r="B152" s="2806" t="s">
        <v>631</v>
      </c>
      <c r="C152" s="6">
        <v>0</v>
      </c>
      <c r="D152" s="6">
        <v>0</v>
      </c>
      <c r="E152" s="6">
        <v>0</v>
      </c>
      <c r="F152" s="6">
        <v>0</v>
      </c>
      <c r="G152" s="6">
        <v>0</v>
      </c>
      <c r="H152" s="6">
        <v>0</v>
      </c>
      <c r="I152" s="6">
        <v>0</v>
      </c>
      <c r="J152" s="6">
        <v>0</v>
      </c>
      <c r="K152" s="6">
        <v>0</v>
      </c>
      <c r="L152" s="6">
        <v>0</v>
      </c>
      <c r="M152" s="6">
        <v>0</v>
      </c>
      <c r="N152" s="6">
        <v>0</v>
      </c>
      <c r="O152" s="6">
        <v>0</v>
      </c>
      <c r="P152" s="6">
        <v>0</v>
      </c>
      <c r="Q152" s="6">
        <v>0</v>
      </c>
      <c r="R152" s="6">
        <v>60</v>
      </c>
      <c r="S152" s="6">
        <v>60</v>
      </c>
      <c r="T152" s="6"/>
    </row>
    <row r="153" spans="2:20">
      <c r="B153" s="5" t="s">
        <v>176</v>
      </c>
      <c r="C153" s="6" t="s">
        <v>40</v>
      </c>
      <c r="D153" s="6">
        <v>10</v>
      </c>
      <c r="E153" s="6">
        <v>10</v>
      </c>
      <c r="F153" s="6">
        <v>0</v>
      </c>
      <c r="G153" s="6">
        <v>0</v>
      </c>
      <c r="H153" s="6">
        <v>60</v>
      </c>
      <c r="I153" s="6">
        <v>20</v>
      </c>
      <c r="J153" s="6">
        <v>0</v>
      </c>
      <c r="K153" s="6">
        <v>30</v>
      </c>
      <c r="L153" s="6">
        <v>0</v>
      </c>
      <c r="M153" s="6">
        <v>1650</v>
      </c>
      <c r="N153" s="6">
        <v>0</v>
      </c>
      <c r="O153" s="6">
        <v>20</v>
      </c>
      <c r="P153" s="6">
        <v>0</v>
      </c>
      <c r="Q153" s="6">
        <v>0</v>
      </c>
      <c r="R153" s="6">
        <v>0</v>
      </c>
      <c r="S153" s="6">
        <v>1800</v>
      </c>
      <c r="T153" s="6"/>
    </row>
    <row r="154" spans="2:20" ht="14.5">
      <c r="B154" s="2806" t="s">
        <v>632</v>
      </c>
      <c r="C154" s="6">
        <v>0</v>
      </c>
      <c r="D154" s="6">
        <v>0</v>
      </c>
      <c r="E154" s="6">
        <v>0</v>
      </c>
      <c r="F154" s="6">
        <v>0</v>
      </c>
      <c r="G154" s="6">
        <v>0</v>
      </c>
      <c r="H154" s="6">
        <v>0</v>
      </c>
      <c r="I154" s="6">
        <v>0</v>
      </c>
      <c r="J154" s="6">
        <v>0</v>
      </c>
      <c r="K154" s="6">
        <v>0</v>
      </c>
      <c r="L154" s="6">
        <v>0</v>
      </c>
      <c r="M154" s="6">
        <v>0</v>
      </c>
      <c r="N154" s="6">
        <v>0</v>
      </c>
      <c r="O154" s="6">
        <v>0</v>
      </c>
      <c r="P154" s="6">
        <v>0</v>
      </c>
      <c r="Q154" s="6">
        <v>0</v>
      </c>
      <c r="R154" s="6">
        <v>20</v>
      </c>
      <c r="S154" s="6">
        <v>20</v>
      </c>
      <c r="T154" s="6"/>
    </row>
    <row r="155" spans="2:20">
      <c r="B155" s="5" t="s">
        <v>178</v>
      </c>
      <c r="C155" s="6">
        <v>0</v>
      </c>
      <c r="D155" s="6">
        <v>0</v>
      </c>
      <c r="E155" s="6">
        <v>0</v>
      </c>
      <c r="F155" s="6">
        <v>0</v>
      </c>
      <c r="G155" s="6">
        <v>0</v>
      </c>
      <c r="H155" s="6">
        <v>0</v>
      </c>
      <c r="I155" s="6">
        <v>10</v>
      </c>
      <c r="J155" s="6">
        <v>0</v>
      </c>
      <c r="K155" s="6">
        <v>0</v>
      </c>
      <c r="L155" s="6">
        <v>0</v>
      </c>
      <c r="M155" s="6">
        <v>0</v>
      </c>
      <c r="N155" s="6">
        <v>160</v>
      </c>
      <c r="O155" s="6">
        <v>30</v>
      </c>
      <c r="P155" s="6">
        <v>0</v>
      </c>
      <c r="Q155" s="6">
        <v>0</v>
      </c>
      <c r="R155" s="6">
        <v>0</v>
      </c>
      <c r="S155" s="6">
        <v>190</v>
      </c>
      <c r="T155" s="6"/>
    </row>
    <row r="156" spans="2:20" ht="14.5">
      <c r="B156" s="2806" t="s">
        <v>644</v>
      </c>
      <c r="C156" s="6">
        <v>0</v>
      </c>
      <c r="D156" s="6">
        <v>0</v>
      </c>
      <c r="E156" s="6">
        <v>0</v>
      </c>
      <c r="F156" s="6">
        <v>0</v>
      </c>
      <c r="G156" s="6">
        <v>0</v>
      </c>
      <c r="H156" s="6">
        <v>0</v>
      </c>
      <c r="I156" s="6">
        <v>0</v>
      </c>
      <c r="J156" s="6">
        <v>0</v>
      </c>
      <c r="K156" s="6">
        <v>0</v>
      </c>
      <c r="L156" s="6">
        <v>0</v>
      </c>
      <c r="M156" s="6">
        <v>0</v>
      </c>
      <c r="N156" s="6">
        <v>0</v>
      </c>
      <c r="O156" s="6">
        <v>0</v>
      </c>
      <c r="P156" s="6">
        <v>0</v>
      </c>
      <c r="Q156" s="6">
        <v>0</v>
      </c>
      <c r="R156" s="6">
        <v>50</v>
      </c>
      <c r="S156" s="6">
        <v>50</v>
      </c>
      <c r="T156" s="6"/>
    </row>
    <row r="157" spans="2:20">
      <c r="B157" s="5" t="s">
        <v>180</v>
      </c>
      <c r="C157" s="6">
        <v>0</v>
      </c>
      <c r="D157" s="6">
        <v>80</v>
      </c>
      <c r="E157" s="6" t="s">
        <v>40</v>
      </c>
      <c r="F157" s="6">
        <v>0</v>
      </c>
      <c r="G157" s="6">
        <v>0</v>
      </c>
      <c r="H157" s="6">
        <v>30</v>
      </c>
      <c r="I157" s="6">
        <v>70</v>
      </c>
      <c r="J157" s="6">
        <v>0</v>
      </c>
      <c r="K157" s="6">
        <v>130</v>
      </c>
      <c r="L157" s="6">
        <v>10</v>
      </c>
      <c r="M157" s="6">
        <v>10</v>
      </c>
      <c r="N157" s="6">
        <v>10</v>
      </c>
      <c r="O157" s="6">
        <v>250</v>
      </c>
      <c r="P157" s="6">
        <v>0</v>
      </c>
      <c r="Q157" s="6">
        <v>3890</v>
      </c>
      <c r="R157" s="6">
        <v>10</v>
      </c>
      <c r="S157" s="6">
        <v>4490</v>
      </c>
      <c r="T157" s="6"/>
    </row>
    <row r="158" spans="2:20" ht="14.5">
      <c r="B158" s="2806" t="s">
        <v>645</v>
      </c>
      <c r="C158" s="6">
        <v>0</v>
      </c>
      <c r="D158" s="6">
        <v>0</v>
      </c>
      <c r="E158" s="6">
        <v>0</v>
      </c>
      <c r="F158" s="6">
        <v>0</v>
      </c>
      <c r="G158" s="6">
        <v>0</v>
      </c>
      <c r="H158" s="6">
        <v>0</v>
      </c>
      <c r="I158" s="6">
        <v>0</v>
      </c>
      <c r="J158" s="6">
        <v>0</v>
      </c>
      <c r="K158" s="6">
        <v>0</v>
      </c>
      <c r="L158" s="6">
        <v>0</v>
      </c>
      <c r="M158" s="6">
        <v>0</v>
      </c>
      <c r="N158" s="6">
        <v>0</v>
      </c>
      <c r="O158" s="6">
        <v>0</v>
      </c>
      <c r="P158" s="6">
        <v>0</v>
      </c>
      <c r="Q158" s="6">
        <v>0</v>
      </c>
      <c r="R158" s="6">
        <v>290</v>
      </c>
      <c r="S158" s="6">
        <v>290</v>
      </c>
      <c r="T158" s="6"/>
    </row>
    <row r="159" spans="2:20" ht="14.5">
      <c r="B159" s="2806" t="s">
        <v>777</v>
      </c>
      <c r="C159" s="6">
        <v>0</v>
      </c>
      <c r="D159" s="6">
        <v>0</v>
      </c>
      <c r="E159" s="6">
        <v>0</v>
      </c>
      <c r="F159" s="6">
        <v>0</v>
      </c>
      <c r="G159" s="6">
        <v>0</v>
      </c>
      <c r="H159" s="6">
        <v>0</v>
      </c>
      <c r="I159" s="6">
        <v>0</v>
      </c>
      <c r="J159" s="6">
        <v>0</v>
      </c>
      <c r="K159" s="6">
        <v>0</v>
      </c>
      <c r="L159" s="6">
        <v>0</v>
      </c>
      <c r="M159" s="6">
        <v>0</v>
      </c>
      <c r="N159" s="6">
        <v>0</v>
      </c>
      <c r="O159" s="6">
        <v>0</v>
      </c>
      <c r="P159" s="6">
        <v>0</v>
      </c>
      <c r="Q159" s="6">
        <v>0</v>
      </c>
      <c r="R159" s="6">
        <v>1140</v>
      </c>
      <c r="S159" s="6">
        <v>1140</v>
      </c>
      <c r="T159" s="6"/>
    </row>
    <row r="160" spans="2:20" ht="14.5">
      <c r="B160" s="2806" t="s">
        <v>637</v>
      </c>
      <c r="C160" s="6">
        <v>0</v>
      </c>
      <c r="D160" s="6">
        <v>0</v>
      </c>
      <c r="E160" s="6">
        <v>0</v>
      </c>
      <c r="F160" s="6">
        <v>0</v>
      </c>
      <c r="G160" s="6">
        <v>0</v>
      </c>
      <c r="H160" s="6">
        <v>0</v>
      </c>
      <c r="I160" s="6">
        <v>0</v>
      </c>
      <c r="J160" s="6">
        <v>0</v>
      </c>
      <c r="K160" s="6">
        <v>0</v>
      </c>
      <c r="L160" s="6">
        <v>0</v>
      </c>
      <c r="M160" s="6">
        <v>0</v>
      </c>
      <c r="N160" s="6">
        <v>0</v>
      </c>
      <c r="O160" s="6">
        <v>0</v>
      </c>
      <c r="P160" s="6">
        <v>0</v>
      </c>
      <c r="Q160" s="6">
        <v>0</v>
      </c>
      <c r="R160" s="6">
        <v>240</v>
      </c>
      <c r="S160" s="6">
        <v>240</v>
      </c>
      <c r="T160" s="6"/>
    </row>
    <row r="161" spans="2:20" ht="14.5">
      <c r="B161" s="2806" t="s">
        <v>638</v>
      </c>
      <c r="C161" s="6">
        <v>0</v>
      </c>
      <c r="D161" s="6">
        <v>0</v>
      </c>
      <c r="E161" s="6">
        <v>0</v>
      </c>
      <c r="F161" s="6">
        <v>0</v>
      </c>
      <c r="G161" s="6">
        <v>0</v>
      </c>
      <c r="H161" s="6">
        <v>0</v>
      </c>
      <c r="I161" s="6">
        <v>0</v>
      </c>
      <c r="J161" s="6">
        <v>0</v>
      </c>
      <c r="K161" s="6">
        <v>0</v>
      </c>
      <c r="L161" s="6">
        <v>0</v>
      </c>
      <c r="M161" s="6">
        <v>0</v>
      </c>
      <c r="N161" s="6">
        <v>0</v>
      </c>
      <c r="O161" s="6">
        <v>0</v>
      </c>
      <c r="P161" s="6">
        <v>0</v>
      </c>
      <c r="Q161" s="6">
        <v>0</v>
      </c>
      <c r="R161" s="6">
        <v>490</v>
      </c>
      <c r="S161" s="6">
        <v>490</v>
      </c>
      <c r="T161" s="6"/>
    </row>
    <row r="162" spans="2:20">
      <c r="B162" s="5"/>
    </row>
    <row r="163" spans="2:20" ht="13">
      <c r="B163" s="3" t="s">
        <v>185</v>
      </c>
      <c r="C163" s="6"/>
      <c r="D163" s="6"/>
      <c r="E163" s="6"/>
      <c r="F163" s="6"/>
      <c r="G163" s="6"/>
      <c r="H163" s="6"/>
      <c r="I163" s="6"/>
      <c r="J163" s="6"/>
      <c r="K163" s="6"/>
      <c r="L163" s="6"/>
      <c r="M163" s="6"/>
      <c r="N163" s="6"/>
      <c r="O163" s="6"/>
      <c r="P163" s="6"/>
      <c r="Q163" s="6"/>
      <c r="R163" s="6"/>
      <c r="S163" s="6"/>
      <c r="T163" s="6"/>
    </row>
    <row r="164" spans="2:20">
      <c r="B164" s="5" t="s">
        <v>186</v>
      </c>
      <c r="C164" s="6">
        <v>400</v>
      </c>
      <c r="D164" s="6">
        <v>10</v>
      </c>
      <c r="E164" s="6">
        <v>120</v>
      </c>
      <c r="F164" s="6" t="s">
        <v>40</v>
      </c>
      <c r="G164" s="6">
        <v>0</v>
      </c>
      <c r="H164" s="6">
        <v>130</v>
      </c>
      <c r="I164" s="6">
        <v>150</v>
      </c>
      <c r="J164" s="6">
        <v>0</v>
      </c>
      <c r="K164" s="6">
        <v>110</v>
      </c>
      <c r="L164" s="6">
        <v>0</v>
      </c>
      <c r="M164" s="6">
        <v>0</v>
      </c>
      <c r="N164" s="6">
        <v>450</v>
      </c>
      <c r="O164" s="6">
        <v>20</v>
      </c>
      <c r="P164" s="6">
        <v>0</v>
      </c>
      <c r="Q164" s="6">
        <v>2130</v>
      </c>
      <c r="R164" s="6" t="s">
        <v>40</v>
      </c>
      <c r="S164" s="6">
        <v>3510</v>
      </c>
      <c r="T164" s="6"/>
    </row>
    <row r="165" spans="2:20">
      <c r="B165" s="5" t="s">
        <v>187</v>
      </c>
      <c r="C165" s="6">
        <v>30</v>
      </c>
      <c r="D165" s="6">
        <v>160</v>
      </c>
      <c r="E165" s="6">
        <v>70</v>
      </c>
      <c r="F165" s="6">
        <v>10</v>
      </c>
      <c r="G165" s="6">
        <v>0</v>
      </c>
      <c r="H165" s="6">
        <v>710</v>
      </c>
      <c r="I165" s="6">
        <v>140</v>
      </c>
      <c r="J165" s="6">
        <v>0</v>
      </c>
      <c r="K165" s="6">
        <v>170</v>
      </c>
      <c r="L165" s="6">
        <v>0</v>
      </c>
      <c r="M165" s="6">
        <v>0</v>
      </c>
      <c r="N165" s="6">
        <v>90</v>
      </c>
      <c r="O165" s="6">
        <v>60</v>
      </c>
      <c r="P165" s="6">
        <v>120</v>
      </c>
      <c r="Q165" s="6">
        <v>4690</v>
      </c>
      <c r="R165" s="6">
        <v>0</v>
      </c>
      <c r="S165" s="6">
        <v>6230</v>
      </c>
      <c r="T165" s="6"/>
    </row>
    <row r="166" spans="2:20">
      <c r="B166" s="5" t="s">
        <v>188</v>
      </c>
      <c r="C166" s="6">
        <v>60</v>
      </c>
      <c r="D166" s="6">
        <v>40</v>
      </c>
      <c r="E166" s="6">
        <v>90</v>
      </c>
      <c r="F166" s="6">
        <v>50</v>
      </c>
      <c r="G166" s="6">
        <v>0</v>
      </c>
      <c r="H166" s="6">
        <v>220</v>
      </c>
      <c r="I166" s="6">
        <v>90</v>
      </c>
      <c r="J166" s="6">
        <v>0</v>
      </c>
      <c r="K166" s="6">
        <v>100</v>
      </c>
      <c r="L166" s="6">
        <v>0</v>
      </c>
      <c r="M166" s="6">
        <v>0</v>
      </c>
      <c r="N166" s="6">
        <v>90</v>
      </c>
      <c r="O166" s="6">
        <v>70</v>
      </c>
      <c r="P166" s="6">
        <v>10</v>
      </c>
      <c r="Q166" s="6">
        <v>3990</v>
      </c>
      <c r="R166" s="6">
        <v>0</v>
      </c>
      <c r="S166" s="6">
        <v>4790</v>
      </c>
      <c r="T166" s="6"/>
    </row>
    <row r="167" spans="2:20">
      <c r="B167" s="5" t="s">
        <v>189</v>
      </c>
      <c r="C167" s="6" t="s">
        <v>40</v>
      </c>
      <c r="D167" s="6">
        <v>0</v>
      </c>
      <c r="E167" s="6">
        <v>20</v>
      </c>
      <c r="F167" s="6">
        <v>0</v>
      </c>
      <c r="G167" s="6">
        <v>0</v>
      </c>
      <c r="H167" s="6">
        <v>110</v>
      </c>
      <c r="I167" s="6">
        <v>30</v>
      </c>
      <c r="J167" s="6">
        <v>0</v>
      </c>
      <c r="K167" s="6">
        <v>40</v>
      </c>
      <c r="L167" s="6">
        <v>20</v>
      </c>
      <c r="M167" s="6">
        <v>10</v>
      </c>
      <c r="N167" s="6">
        <v>0</v>
      </c>
      <c r="O167" s="6">
        <v>20</v>
      </c>
      <c r="P167" s="6">
        <v>0</v>
      </c>
      <c r="Q167" s="6">
        <v>990</v>
      </c>
      <c r="R167" s="6" t="s">
        <v>40</v>
      </c>
      <c r="S167" s="6">
        <v>1230</v>
      </c>
      <c r="T167" s="6"/>
    </row>
    <row r="168" spans="2:20">
      <c r="B168" s="5" t="s">
        <v>190</v>
      </c>
      <c r="C168" s="6">
        <v>0</v>
      </c>
      <c r="D168" s="6">
        <v>0</v>
      </c>
      <c r="E168" s="6">
        <v>10</v>
      </c>
      <c r="F168" s="6">
        <v>0</v>
      </c>
      <c r="G168" s="6">
        <v>0</v>
      </c>
      <c r="H168" s="6">
        <v>10</v>
      </c>
      <c r="I168" s="6">
        <v>10</v>
      </c>
      <c r="J168" s="6">
        <v>0</v>
      </c>
      <c r="K168" s="6" t="s">
        <v>40</v>
      </c>
      <c r="L168" s="6">
        <v>0</v>
      </c>
      <c r="M168" s="6">
        <v>0</v>
      </c>
      <c r="N168" s="6">
        <v>0</v>
      </c>
      <c r="O168" s="6" t="s">
        <v>40</v>
      </c>
      <c r="P168" s="6">
        <v>0</v>
      </c>
      <c r="Q168" s="6">
        <v>180</v>
      </c>
      <c r="R168" s="6">
        <v>0</v>
      </c>
      <c r="S168" s="6">
        <v>210</v>
      </c>
      <c r="T168" s="6"/>
    </row>
    <row r="169" spans="2:20">
      <c r="B169" s="5"/>
    </row>
    <row r="170" spans="2:20" ht="13">
      <c r="B170" s="3" t="s">
        <v>191</v>
      </c>
      <c r="C170" s="6"/>
      <c r="D170" s="6"/>
      <c r="E170" s="6"/>
      <c r="F170" s="6"/>
      <c r="G170" s="6"/>
      <c r="H170" s="6"/>
      <c r="I170" s="6"/>
      <c r="J170" s="6"/>
      <c r="K170" s="6"/>
      <c r="L170" s="6"/>
      <c r="M170" s="6"/>
      <c r="N170" s="6"/>
      <c r="O170" s="6"/>
      <c r="P170" s="6"/>
      <c r="Q170" s="6"/>
      <c r="R170" s="6"/>
      <c r="S170" s="6"/>
      <c r="T170" s="6"/>
    </row>
    <row r="171" spans="2:20">
      <c r="B171" s="5" t="s">
        <v>191</v>
      </c>
      <c r="C171" s="6">
        <v>1700</v>
      </c>
      <c r="D171" s="6">
        <v>30</v>
      </c>
      <c r="E171" s="6">
        <v>90</v>
      </c>
      <c r="F171" s="6">
        <v>0</v>
      </c>
      <c r="G171" s="6">
        <v>0</v>
      </c>
      <c r="H171" s="6">
        <v>600</v>
      </c>
      <c r="I171" s="6">
        <v>60</v>
      </c>
      <c r="J171" s="6">
        <v>0</v>
      </c>
      <c r="K171" s="6">
        <v>220</v>
      </c>
      <c r="L171" s="6" t="s">
        <v>40</v>
      </c>
      <c r="M171" s="6" t="s">
        <v>40</v>
      </c>
      <c r="N171" s="6">
        <v>230</v>
      </c>
      <c r="O171" s="6">
        <v>20</v>
      </c>
      <c r="P171" s="6">
        <v>30</v>
      </c>
      <c r="Q171" s="6">
        <v>2570</v>
      </c>
      <c r="R171" s="6">
        <v>0</v>
      </c>
      <c r="S171" s="6">
        <v>5550</v>
      </c>
      <c r="T171" s="6"/>
    </row>
    <row r="172" spans="2:20">
      <c r="B172" s="5"/>
    </row>
    <row r="173" spans="2:20" ht="13">
      <c r="B173" s="3" t="s">
        <v>192</v>
      </c>
      <c r="C173" s="6"/>
      <c r="D173" s="6"/>
      <c r="E173" s="6"/>
      <c r="F173" s="6"/>
      <c r="G173" s="6"/>
      <c r="H173" s="6"/>
      <c r="I173" s="6"/>
      <c r="J173" s="6"/>
      <c r="K173" s="6"/>
      <c r="L173" s="6"/>
      <c r="M173" s="6"/>
      <c r="N173" s="6"/>
      <c r="O173" s="6"/>
      <c r="P173" s="6"/>
      <c r="Q173" s="6"/>
      <c r="R173" s="6"/>
      <c r="S173" s="6"/>
      <c r="T173" s="6"/>
    </row>
    <row r="174" spans="2:20">
      <c r="B174" s="5" t="s">
        <v>192</v>
      </c>
      <c r="C174" s="6">
        <v>20</v>
      </c>
      <c r="D174" s="6">
        <v>190</v>
      </c>
      <c r="E174" s="6">
        <v>40</v>
      </c>
      <c r="F174" s="6">
        <v>0</v>
      </c>
      <c r="G174" s="6" t="s">
        <v>40</v>
      </c>
      <c r="H174" s="6">
        <v>30</v>
      </c>
      <c r="I174" s="6">
        <v>50</v>
      </c>
      <c r="J174" s="6">
        <v>0</v>
      </c>
      <c r="K174" s="6">
        <v>30</v>
      </c>
      <c r="L174" s="6" t="s">
        <v>40</v>
      </c>
      <c r="M174" s="6">
        <v>20</v>
      </c>
      <c r="N174" s="6">
        <v>10</v>
      </c>
      <c r="O174" s="6">
        <v>0</v>
      </c>
      <c r="P174" s="6" t="s">
        <v>40</v>
      </c>
      <c r="Q174" s="6">
        <v>0</v>
      </c>
      <c r="R174" s="6">
        <v>0</v>
      </c>
      <c r="S174" s="6">
        <v>400</v>
      </c>
      <c r="T174" s="6"/>
    </row>
    <row r="175" spans="2:20">
      <c r="B175" s="5"/>
    </row>
    <row r="176" spans="2:20" ht="13">
      <c r="B176" s="3" t="s">
        <v>193</v>
      </c>
      <c r="C176" s="6"/>
      <c r="D176" s="6"/>
      <c r="E176" s="6"/>
      <c r="F176" s="6"/>
      <c r="G176" s="6"/>
      <c r="H176" s="6"/>
      <c r="I176" s="6"/>
      <c r="J176" s="6"/>
      <c r="K176" s="6"/>
      <c r="L176" s="6"/>
      <c r="M176" s="6"/>
      <c r="N176" s="6"/>
      <c r="O176" s="6"/>
      <c r="P176" s="6"/>
      <c r="Q176" s="6"/>
      <c r="R176" s="6"/>
      <c r="S176" s="6"/>
      <c r="T176" s="6"/>
    </row>
    <row r="177" spans="2:20">
      <c r="B177" s="5" t="s">
        <v>193</v>
      </c>
      <c r="C177" s="6">
        <v>0</v>
      </c>
      <c r="D177" s="6">
        <v>0</v>
      </c>
      <c r="E177" s="6" t="s">
        <v>40</v>
      </c>
      <c r="F177" s="6">
        <v>0</v>
      </c>
      <c r="G177" s="6">
        <v>0</v>
      </c>
      <c r="H177" s="6">
        <v>0</v>
      </c>
      <c r="I177" s="6" t="s">
        <v>40</v>
      </c>
      <c r="J177" s="6">
        <v>0</v>
      </c>
      <c r="K177" s="6" t="s">
        <v>40</v>
      </c>
      <c r="L177" s="6">
        <v>0</v>
      </c>
      <c r="M177" s="6">
        <v>40</v>
      </c>
      <c r="N177" s="6">
        <v>0</v>
      </c>
      <c r="O177" s="6" t="s">
        <v>40</v>
      </c>
      <c r="P177" s="6">
        <v>0</v>
      </c>
      <c r="Q177" s="6">
        <v>0</v>
      </c>
      <c r="R177" s="6">
        <v>0</v>
      </c>
      <c r="S177" s="6">
        <v>60</v>
      </c>
      <c r="T177" s="6"/>
    </row>
    <row r="178" spans="2:20">
      <c r="B178" s="5"/>
    </row>
    <row r="179" spans="2:20" ht="13">
      <c r="B179" s="3" t="s">
        <v>194</v>
      </c>
      <c r="C179" s="6"/>
      <c r="D179" s="6"/>
      <c r="E179" s="6"/>
      <c r="F179" s="6"/>
      <c r="G179" s="6"/>
      <c r="H179" s="6"/>
      <c r="I179" s="6"/>
      <c r="J179" s="6"/>
      <c r="K179" s="6"/>
      <c r="L179" s="6"/>
      <c r="M179" s="6"/>
      <c r="N179" s="6"/>
      <c r="O179" s="6"/>
      <c r="P179" s="6"/>
      <c r="Q179" s="6"/>
      <c r="R179" s="6"/>
      <c r="S179" s="6"/>
      <c r="T179" s="6"/>
    </row>
    <row r="180" spans="2:20">
      <c r="B180" s="5" t="s">
        <v>194</v>
      </c>
      <c r="C180" s="6" t="s">
        <v>40</v>
      </c>
      <c r="D180" s="6">
        <v>0</v>
      </c>
      <c r="E180" s="6" t="s">
        <v>40</v>
      </c>
      <c r="F180" s="6">
        <v>0</v>
      </c>
      <c r="G180" s="6">
        <v>0</v>
      </c>
      <c r="H180" s="6">
        <v>0</v>
      </c>
      <c r="I180" s="6" t="s">
        <v>40</v>
      </c>
      <c r="J180" s="6">
        <v>0</v>
      </c>
      <c r="K180" s="6" t="s">
        <v>40</v>
      </c>
      <c r="L180" s="6">
        <v>0</v>
      </c>
      <c r="M180" s="6">
        <v>0</v>
      </c>
      <c r="N180" s="6">
        <v>0</v>
      </c>
      <c r="O180" s="6">
        <v>0</v>
      </c>
      <c r="P180" s="6">
        <v>0</v>
      </c>
      <c r="Q180" s="6">
        <v>30</v>
      </c>
      <c r="R180" s="6">
        <v>0</v>
      </c>
      <c r="S180" s="6">
        <v>40</v>
      </c>
      <c r="T180" s="6"/>
    </row>
    <row r="181" spans="2:20">
      <c r="B181" s="5"/>
    </row>
    <row r="182" spans="2:20" ht="13">
      <c r="B182" s="3" t="s">
        <v>195</v>
      </c>
      <c r="C182" s="6"/>
      <c r="D182" s="6"/>
      <c r="E182" s="6"/>
      <c r="F182" s="6"/>
      <c r="G182" s="6"/>
      <c r="H182" s="6"/>
      <c r="I182" s="6"/>
      <c r="J182" s="6"/>
      <c r="K182" s="6"/>
      <c r="L182" s="6"/>
      <c r="M182" s="6"/>
      <c r="N182" s="6"/>
      <c r="O182" s="6"/>
      <c r="P182" s="6"/>
      <c r="Q182" s="6"/>
      <c r="R182" s="6"/>
      <c r="S182" s="6"/>
      <c r="T182" s="6"/>
    </row>
    <row r="183" spans="2:20">
      <c r="B183" s="5" t="s">
        <v>196</v>
      </c>
      <c r="C183" s="6">
        <v>40</v>
      </c>
      <c r="D183" s="6" t="s">
        <v>40</v>
      </c>
      <c r="E183" s="6">
        <v>20</v>
      </c>
      <c r="F183" s="6">
        <v>0</v>
      </c>
      <c r="G183" s="6">
        <v>0</v>
      </c>
      <c r="H183" s="6">
        <v>30</v>
      </c>
      <c r="I183" s="6">
        <v>10</v>
      </c>
      <c r="J183" s="6">
        <v>0</v>
      </c>
      <c r="K183" s="6">
        <v>10</v>
      </c>
      <c r="L183" s="6">
        <v>0</v>
      </c>
      <c r="M183" s="6">
        <v>20</v>
      </c>
      <c r="N183" s="6">
        <v>10</v>
      </c>
      <c r="O183" s="6" t="s">
        <v>40</v>
      </c>
      <c r="P183" s="6" t="s">
        <v>40</v>
      </c>
      <c r="Q183" s="6">
        <v>120</v>
      </c>
      <c r="R183" s="6">
        <v>0</v>
      </c>
      <c r="S183" s="6">
        <v>250</v>
      </c>
      <c r="T183" s="6"/>
    </row>
    <row r="184" spans="2:20">
      <c r="B184" s="5"/>
    </row>
    <row r="185" spans="2:20" ht="13">
      <c r="B185" s="3" t="s">
        <v>197</v>
      </c>
      <c r="C185" s="6"/>
      <c r="D185" s="6"/>
      <c r="E185" s="6"/>
      <c r="F185" s="6"/>
      <c r="G185" s="6"/>
      <c r="H185" s="6"/>
      <c r="I185" s="6"/>
      <c r="J185" s="6"/>
      <c r="K185" s="6"/>
      <c r="L185" s="6"/>
      <c r="M185" s="6"/>
      <c r="N185" s="6"/>
      <c r="O185" s="6"/>
      <c r="P185" s="6"/>
      <c r="Q185" s="6"/>
      <c r="R185" s="6"/>
      <c r="S185" s="6"/>
      <c r="T185" s="6"/>
    </row>
    <row r="186" spans="2:20" ht="14.5">
      <c r="B186" s="2806" t="s">
        <v>775</v>
      </c>
      <c r="C186" s="6">
        <v>0</v>
      </c>
      <c r="D186" s="6">
        <v>0</v>
      </c>
      <c r="E186" s="6">
        <v>0</v>
      </c>
      <c r="F186" s="6">
        <v>0</v>
      </c>
      <c r="G186" s="6">
        <v>0</v>
      </c>
      <c r="H186" s="6">
        <v>0</v>
      </c>
      <c r="I186" s="6">
        <v>0</v>
      </c>
      <c r="J186" s="6">
        <v>0</v>
      </c>
      <c r="K186" s="6">
        <v>0</v>
      </c>
      <c r="L186" s="6">
        <v>0</v>
      </c>
      <c r="M186" s="6">
        <v>0</v>
      </c>
      <c r="N186" s="6">
        <v>0</v>
      </c>
      <c r="O186" s="6">
        <v>0</v>
      </c>
      <c r="P186" s="6">
        <v>0</v>
      </c>
      <c r="Q186" s="6">
        <v>0</v>
      </c>
      <c r="R186" s="6">
        <v>5700</v>
      </c>
      <c r="S186" s="6">
        <v>5700</v>
      </c>
      <c r="T186" s="6"/>
    </row>
    <row r="187" spans="2:20">
      <c r="B187" s="5" t="s">
        <v>199</v>
      </c>
      <c r="C187" s="6" t="s">
        <v>40</v>
      </c>
      <c r="D187" s="6">
        <v>0</v>
      </c>
      <c r="E187" s="6" t="s">
        <v>40</v>
      </c>
      <c r="F187" s="6">
        <v>0</v>
      </c>
      <c r="G187" s="6">
        <v>0</v>
      </c>
      <c r="H187" s="6">
        <v>10</v>
      </c>
      <c r="I187" s="6">
        <v>10</v>
      </c>
      <c r="J187" s="6">
        <v>0</v>
      </c>
      <c r="K187" s="6" t="s">
        <v>40</v>
      </c>
      <c r="L187" s="6">
        <v>0</v>
      </c>
      <c r="M187" s="6" t="s">
        <v>40</v>
      </c>
      <c r="N187" s="6">
        <v>0</v>
      </c>
      <c r="O187" s="6">
        <v>0</v>
      </c>
      <c r="P187" s="6">
        <v>0</v>
      </c>
      <c r="Q187" s="6">
        <v>0</v>
      </c>
      <c r="R187" s="6">
        <v>40</v>
      </c>
      <c r="S187" s="6">
        <v>70</v>
      </c>
      <c r="T187" s="6"/>
    </row>
    <row r="188" spans="2:20">
      <c r="B188" s="5"/>
    </row>
    <row r="189" spans="2:20" ht="13">
      <c r="B189" s="3" t="s">
        <v>200</v>
      </c>
      <c r="C189" s="6"/>
      <c r="D189" s="6"/>
      <c r="E189" s="6"/>
      <c r="F189" s="6"/>
      <c r="G189" s="6"/>
      <c r="H189" s="6"/>
      <c r="I189" s="6"/>
      <c r="J189" s="6"/>
      <c r="K189" s="6"/>
      <c r="L189" s="6"/>
      <c r="M189" s="6"/>
      <c r="N189" s="6"/>
      <c r="O189" s="6"/>
      <c r="P189" s="6"/>
      <c r="Q189" s="6"/>
      <c r="R189" s="6"/>
      <c r="S189" s="6"/>
      <c r="T189" s="6"/>
    </row>
    <row r="190" spans="2:20" ht="14.5">
      <c r="B190" s="2806" t="s">
        <v>622</v>
      </c>
      <c r="C190" s="6">
        <v>0</v>
      </c>
      <c r="D190" s="6">
        <v>0</v>
      </c>
      <c r="E190" s="6">
        <v>0</v>
      </c>
      <c r="F190" s="6">
        <v>0</v>
      </c>
      <c r="G190" s="6">
        <v>0</v>
      </c>
      <c r="H190" s="6">
        <v>0</v>
      </c>
      <c r="I190" s="6">
        <v>0</v>
      </c>
      <c r="J190" s="6">
        <v>0</v>
      </c>
      <c r="K190" s="6">
        <v>0</v>
      </c>
      <c r="L190" s="6">
        <v>0</v>
      </c>
      <c r="M190" s="6">
        <v>0</v>
      </c>
      <c r="N190" s="6">
        <v>0</v>
      </c>
      <c r="O190" s="6">
        <v>0</v>
      </c>
      <c r="P190" s="6">
        <v>0</v>
      </c>
      <c r="Q190" s="6">
        <v>0</v>
      </c>
      <c r="R190" s="6">
        <v>90950</v>
      </c>
      <c r="S190" s="6">
        <v>90950</v>
      </c>
      <c r="T190" s="6"/>
    </row>
    <row r="191" spans="2:20">
      <c r="B191" s="5" t="s">
        <v>202</v>
      </c>
      <c r="C191" s="6">
        <v>40</v>
      </c>
      <c r="D191" s="6">
        <v>50</v>
      </c>
      <c r="E191" s="6">
        <v>30</v>
      </c>
      <c r="F191" s="6">
        <v>0</v>
      </c>
      <c r="G191" s="6">
        <v>10</v>
      </c>
      <c r="H191" s="6">
        <v>60</v>
      </c>
      <c r="I191" s="6">
        <v>30</v>
      </c>
      <c r="J191" s="6">
        <v>0</v>
      </c>
      <c r="K191" s="6">
        <v>90</v>
      </c>
      <c r="L191" s="6">
        <v>0</v>
      </c>
      <c r="M191" s="6">
        <v>20</v>
      </c>
      <c r="N191" s="6">
        <v>50</v>
      </c>
      <c r="O191" s="6">
        <v>10</v>
      </c>
      <c r="P191" s="6" t="s">
        <v>40</v>
      </c>
      <c r="Q191" s="6">
        <v>2200</v>
      </c>
      <c r="R191" s="6">
        <v>0</v>
      </c>
      <c r="S191" s="6">
        <v>2580</v>
      </c>
      <c r="T191" s="6"/>
    </row>
    <row r="192" spans="2:20">
      <c r="B192" s="5"/>
    </row>
    <row r="193" spans="2:20" ht="13">
      <c r="B193" s="3" t="s">
        <v>7</v>
      </c>
      <c r="C193" s="6">
        <v>7210</v>
      </c>
      <c r="D193" s="6">
        <v>6980</v>
      </c>
      <c r="E193" s="6">
        <v>8210</v>
      </c>
      <c r="F193" s="6">
        <v>9620</v>
      </c>
      <c r="G193" s="6">
        <v>4670</v>
      </c>
      <c r="H193" s="6">
        <v>13590</v>
      </c>
      <c r="I193" s="6">
        <v>9400</v>
      </c>
      <c r="J193" s="6">
        <v>1890</v>
      </c>
      <c r="K193" s="6">
        <v>9580</v>
      </c>
      <c r="L193" s="6">
        <v>760</v>
      </c>
      <c r="M193" s="6">
        <v>14850</v>
      </c>
      <c r="N193" s="6">
        <v>28400</v>
      </c>
      <c r="O193" s="6">
        <v>9320</v>
      </c>
      <c r="P193" s="6">
        <v>8760</v>
      </c>
      <c r="Q193" s="6">
        <v>184940</v>
      </c>
      <c r="R193" s="6">
        <v>166710</v>
      </c>
      <c r="S193" s="6">
        <v>484880</v>
      </c>
      <c r="T193" s="6"/>
    </row>
    <row r="194" spans="2:20">
      <c r="C194" s="6"/>
      <c r="D194" s="6"/>
      <c r="E194" s="6"/>
      <c r="F194" s="6"/>
      <c r="G194" s="6"/>
      <c r="H194" s="6"/>
      <c r="I194" s="6"/>
      <c r="J194" s="6"/>
      <c r="K194" s="6"/>
      <c r="L194" s="6"/>
      <c r="M194" s="6"/>
      <c r="N194" s="6"/>
      <c r="O194" s="6"/>
      <c r="P194" s="6"/>
      <c r="Q194" s="6"/>
      <c r="R194" s="6"/>
      <c r="S194" s="6"/>
      <c r="T194" s="6"/>
    </row>
    <row r="195" spans="2:20" ht="13">
      <c r="B195" s="9"/>
      <c r="C195" s="9"/>
      <c r="D195" s="9"/>
      <c r="E195" s="9"/>
      <c r="F195" s="9"/>
      <c r="G195" s="9"/>
      <c r="H195" s="9"/>
      <c r="I195" s="9"/>
      <c r="J195" s="9"/>
      <c r="K195" s="9"/>
      <c r="L195" s="9"/>
      <c r="M195" s="9"/>
      <c r="N195" s="9"/>
      <c r="O195" s="9"/>
      <c r="P195" s="9"/>
      <c r="Q195" s="9"/>
      <c r="R195" s="9"/>
      <c r="S195" s="13" t="s">
        <v>17</v>
      </c>
    </row>
    <row r="196" spans="2:20" ht="12.5" customHeight="1">
      <c r="B196" s="2848" t="s">
        <v>18</v>
      </c>
      <c r="C196" s="2846"/>
      <c r="D196" s="2846"/>
      <c r="E196" s="2846"/>
      <c r="F196" s="2846"/>
      <c r="G196" s="2846"/>
      <c r="H196" s="2846"/>
      <c r="I196" s="2846"/>
    </row>
    <row r="197" spans="2:20" ht="12.5" customHeight="1">
      <c r="B197" s="2848" t="s">
        <v>521</v>
      </c>
      <c r="C197" s="2846"/>
      <c r="D197" s="2846"/>
      <c r="E197" s="2846"/>
      <c r="F197" s="2846"/>
      <c r="G197" s="2846"/>
      <c r="H197" s="2846"/>
      <c r="I197" s="2846"/>
    </row>
    <row r="198" spans="2:20" ht="12.5" customHeight="1">
      <c r="B198" s="2848" t="s">
        <v>772</v>
      </c>
      <c r="C198" s="2846"/>
      <c r="D198" s="2846"/>
      <c r="E198" s="2846"/>
      <c r="F198" s="2846"/>
      <c r="G198" s="2846"/>
      <c r="H198" s="2846"/>
      <c r="I198" s="2846"/>
    </row>
    <row r="199" spans="2:20" ht="12.5" customHeight="1">
      <c r="B199" s="2848" t="s">
        <v>561</v>
      </c>
      <c r="C199" s="2846"/>
      <c r="D199" s="2846"/>
      <c r="E199" s="2846"/>
      <c r="F199" s="2846"/>
      <c r="G199" s="2846"/>
      <c r="H199" s="2846"/>
      <c r="I199" s="2846"/>
    </row>
    <row r="200" spans="2:20">
      <c r="B200" s="2848" t="s">
        <v>574</v>
      </c>
      <c r="C200" s="2846"/>
      <c r="D200" s="2846"/>
      <c r="E200" s="2846"/>
      <c r="F200" s="2846"/>
      <c r="G200" s="2846"/>
      <c r="H200" s="2846"/>
      <c r="I200" s="2846"/>
    </row>
    <row r="201" spans="2:20">
      <c r="B201" s="2848" t="s">
        <v>773</v>
      </c>
      <c r="C201" s="2846"/>
      <c r="D201" s="2846"/>
      <c r="E201" s="2846"/>
      <c r="F201" s="2846"/>
      <c r="G201" s="2846"/>
      <c r="H201" s="2846"/>
      <c r="I201" s="2846"/>
    </row>
  </sheetData>
  <mergeCells count="6">
    <mergeCell ref="B201:I201"/>
    <mergeCell ref="B196:I196"/>
    <mergeCell ref="B197:I197"/>
    <mergeCell ref="B198:I198"/>
    <mergeCell ref="B199:I199"/>
    <mergeCell ref="B200:I200"/>
  </mergeCells>
  <pageMargins left="0.7" right="0.7" top="0.75" bottom="0.75" header="0.3" footer="0.3"/>
  <pageSetup paperSize="9" scale="40" fitToHeight="0" orientation="landscape"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1"/>
  <sheetViews>
    <sheetView zoomScale="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70.7265625" customWidth="1"/>
    <col min="3" max="18" width="14.7265625" customWidth="1"/>
    <col min="19" max="20" width="13.7265625" customWidth="1"/>
  </cols>
  <sheetData>
    <row r="1" spans="2:20">
      <c r="B1" s="2" t="str">
        <f>HYPERLINK("#'Contents'!A1", "Back to contents")</f>
        <v>Back to contents</v>
      </c>
    </row>
    <row r="2" spans="2:20" ht="22.5">
      <c r="B2" s="11" t="s">
        <v>779</v>
      </c>
    </row>
    <row r="3" spans="2:20" ht="13">
      <c r="B3" s="12" t="s">
        <v>7</v>
      </c>
    </row>
    <row r="4" spans="2:20" ht="13">
      <c r="B4" s="10"/>
      <c r="C4" s="10"/>
      <c r="D4" s="10"/>
      <c r="E4" s="10"/>
      <c r="F4" s="10"/>
      <c r="G4" s="10"/>
      <c r="H4" s="10"/>
      <c r="I4" s="10"/>
      <c r="J4" s="10"/>
      <c r="K4" s="10"/>
      <c r="L4" s="10"/>
      <c r="M4" s="10"/>
      <c r="N4" s="10"/>
      <c r="O4" s="10"/>
      <c r="P4" s="10"/>
      <c r="Q4" s="10"/>
      <c r="R4" s="10"/>
      <c r="S4" s="14" t="s">
        <v>204</v>
      </c>
    </row>
    <row r="5" spans="2:20" ht="55" customHeight="1">
      <c r="B5" s="16" t="s">
        <v>50</v>
      </c>
      <c r="C5" s="22" t="s">
        <v>516</v>
      </c>
      <c r="D5" s="22" t="s">
        <v>51</v>
      </c>
      <c r="E5" s="22" t="s">
        <v>52</v>
      </c>
      <c r="F5" s="22" t="s">
        <v>54</v>
      </c>
      <c r="G5" s="22" t="s">
        <v>517</v>
      </c>
      <c r="H5" s="22" t="s">
        <v>518</v>
      </c>
      <c r="I5" s="22" t="s">
        <v>57</v>
      </c>
      <c r="J5" s="22" t="s">
        <v>519</v>
      </c>
      <c r="K5" s="22" t="s">
        <v>58</v>
      </c>
      <c r="L5" s="22" t="s">
        <v>61</v>
      </c>
      <c r="M5" s="22" t="s">
        <v>64</v>
      </c>
      <c r="N5" s="22" t="s">
        <v>71</v>
      </c>
      <c r="O5" s="22" t="s">
        <v>72</v>
      </c>
      <c r="P5" s="22" t="s">
        <v>75</v>
      </c>
      <c r="Q5" s="22" t="s">
        <v>520</v>
      </c>
      <c r="R5" s="22" t="s">
        <v>13</v>
      </c>
      <c r="S5" s="22" t="s">
        <v>7</v>
      </c>
      <c r="T5" s="15"/>
    </row>
    <row r="7" spans="2:20" ht="13">
      <c r="B7" s="12" t="s">
        <v>16</v>
      </c>
    </row>
    <row r="9" spans="2:20" ht="13">
      <c r="B9" s="3" t="s">
        <v>81</v>
      </c>
      <c r="C9" s="6"/>
      <c r="D9" s="6"/>
      <c r="E9" s="6"/>
      <c r="F9" s="6"/>
      <c r="G9" s="6"/>
      <c r="H9" s="6"/>
      <c r="I9" s="6"/>
      <c r="J9" s="6"/>
      <c r="K9" s="6"/>
      <c r="L9" s="6"/>
      <c r="M9" s="6"/>
      <c r="N9" s="6"/>
      <c r="O9" s="6"/>
      <c r="P9" s="6"/>
      <c r="Q9" s="6"/>
      <c r="R9" s="6"/>
      <c r="S9" s="6"/>
      <c r="T9" s="6"/>
    </row>
    <row r="10" spans="2:20">
      <c r="B10" s="5" t="s">
        <v>82</v>
      </c>
      <c r="C10" s="6">
        <v>0</v>
      </c>
      <c r="D10" s="6">
        <v>0</v>
      </c>
      <c r="E10" s="6">
        <v>10</v>
      </c>
      <c r="F10" s="6">
        <v>0</v>
      </c>
      <c r="G10" s="6">
        <v>0</v>
      </c>
      <c r="H10" s="6">
        <v>0</v>
      </c>
      <c r="I10" s="6">
        <v>0</v>
      </c>
      <c r="J10" s="6">
        <v>0</v>
      </c>
      <c r="K10" s="6">
        <v>0</v>
      </c>
      <c r="L10" s="6">
        <v>0</v>
      </c>
      <c r="M10" s="6">
        <v>30</v>
      </c>
      <c r="N10" s="6">
        <v>0</v>
      </c>
      <c r="O10" s="6">
        <v>0</v>
      </c>
      <c r="P10" s="6">
        <v>0</v>
      </c>
      <c r="Q10" s="6" t="s">
        <v>40</v>
      </c>
      <c r="R10" s="6">
        <v>0</v>
      </c>
      <c r="S10" s="6">
        <v>50</v>
      </c>
      <c r="T10" s="6"/>
    </row>
    <row r="11" spans="2:20">
      <c r="B11" s="5" t="s">
        <v>83</v>
      </c>
      <c r="C11" s="6">
        <v>20</v>
      </c>
      <c r="D11" s="6">
        <v>20</v>
      </c>
      <c r="E11" s="6">
        <v>50</v>
      </c>
      <c r="F11" s="6">
        <v>0</v>
      </c>
      <c r="G11" s="6">
        <v>0</v>
      </c>
      <c r="H11" s="6">
        <v>110</v>
      </c>
      <c r="I11" s="6">
        <v>90</v>
      </c>
      <c r="J11" s="6">
        <v>0</v>
      </c>
      <c r="K11" s="6">
        <v>140</v>
      </c>
      <c r="L11" s="6">
        <v>0</v>
      </c>
      <c r="M11" s="6">
        <v>5780</v>
      </c>
      <c r="N11" s="6">
        <v>0</v>
      </c>
      <c r="O11" s="6">
        <v>0</v>
      </c>
      <c r="P11" s="6">
        <v>20</v>
      </c>
      <c r="Q11" s="6">
        <v>0</v>
      </c>
      <c r="R11" s="6">
        <v>40</v>
      </c>
      <c r="S11" s="6">
        <v>6270</v>
      </c>
      <c r="T11" s="6"/>
    </row>
    <row r="12" spans="2:20">
      <c r="B12" s="5" t="s">
        <v>84</v>
      </c>
      <c r="C12" s="6">
        <v>0</v>
      </c>
      <c r="D12" s="6">
        <v>0</v>
      </c>
      <c r="E12" s="6">
        <v>0</v>
      </c>
      <c r="F12" s="6">
        <v>0</v>
      </c>
      <c r="G12" s="6">
        <v>0</v>
      </c>
      <c r="H12" s="6">
        <v>0</v>
      </c>
      <c r="I12" s="6">
        <v>0</v>
      </c>
      <c r="J12" s="6">
        <v>0</v>
      </c>
      <c r="K12" s="6">
        <v>0</v>
      </c>
      <c r="L12" s="6">
        <v>0</v>
      </c>
      <c r="M12" s="6">
        <v>20</v>
      </c>
      <c r="N12" s="6">
        <v>0</v>
      </c>
      <c r="O12" s="6">
        <v>0</v>
      </c>
      <c r="P12" s="6">
        <v>0</v>
      </c>
      <c r="Q12" s="6">
        <v>0</v>
      </c>
      <c r="R12" s="6">
        <v>0</v>
      </c>
      <c r="S12" s="6">
        <v>20</v>
      </c>
      <c r="T12" s="6"/>
    </row>
    <row r="13" spans="2:20">
      <c r="B13" s="5" t="s">
        <v>85</v>
      </c>
      <c r="C13" s="6" t="s">
        <v>40</v>
      </c>
      <c r="D13" s="6">
        <v>0</v>
      </c>
      <c r="E13" s="6">
        <v>20</v>
      </c>
      <c r="F13" s="6">
        <v>0</v>
      </c>
      <c r="G13" s="6">
        <v>0</v>
      </c>
      <c r="H13" s="6" t="s">
        <v>40</v>
      </c>
      <c r="I13" s="6">
        <v>40</v>
      </c>
      <c r="J13" s="6">
        <v>0</v>
      </c>
      <c r="K13" s="6">
        <v>60</v>
      </c>
      <c r="L13" s="6">
        <v>0</v>
      </c>
      <c r="M13" s="6">
        <v>2190</v>
      </c>
      <c r="N13" s="6">
        <v>30</v>
      </c>
      <c r="O13" s="6">
        <v>0</v>
      </c>
      <c r="P13" s="6">
        <v>0</v>
      </c>
      <c r="Q13" s="6" t="s">
        <v>40</v>
      </c>
      <c r="R13" s="6">
        <v>10</v>
      </c>
      <c r="S13" s="6">
        <v>2360</v>
      </c>
      <c r="T13" s="6"/>
    </row>
    <row r="14" spans="2:20">
      <c r="B14" s="5" t="s">
        <v>86</v>
      </c>
      <c r="C14" s="6">
        <v>0</v>
      </c>
      <c r="D14" s="6" t="s">
        <v>40</v>
      </c>
      <c r="E14" s="6">
        <v>10</v>
      </c>
      <c r="F14" s="6">
        <v>240</v>
      </c>
      <c r="G14" s="6">
        <v>0</v>
      </c>
      <c r="H14" s="6">
        <v>50</v>
      </c>
      <c r="I14" s="6">
        <v>10</v>
      </c>
      <c r="J14" s="6">
        <v>0</v>
      </c>
      <c r="K14" s="6">
        <v>10</v>
      </c>
      <c r="L14" s="6">
        <v>0</v>
      </c>
      <c r="M14" s="6">
        <v>70</v>
      </c>
      <c r="N14" s="6" t="s">
        <v>40</v>
      </c>
      <c r="O14" s="6" t="s">
        <v>40</v>
      </c>
      <c r="P14" s="6" t="s">
        <v>40</v>
      </c>
      <c r="Q14" s="6">
        <v>80</v>
      </c>
      <c r="R14" s="6">
        <v>0</v>
      </c>
      <c r="S14" s="6">
        <v>480</v>
      </c>
      <c r="T14" s="6"/>
    </row>
    <row r="15" spans="2:20">
      <c r="B15" s="5"/>
    </row>
    <row r="16" spans="2:20" ht="13">
      <c r="B16" s="3" t="s">
        <v>87</v>
      </c>
      <c r="C16" s="6"/>
      <c r="D16" s="6"/>
      <c r="E16" s="6"/>
      <c r="F16" s="6"/>
      <c r="G16" s="6"/>
      <c r="H16" s="6"/>
      <c r="I16" s="6"/>
      <c r="J16" s="6"/>
      <c r="K16" s="6"/>
      <c r="L16" s="6"/>
      <c r="M16" s="6"/>
      <c r="N16" s="6"/>
      <c r="O16" s="6"/>
      <c r="P16" s="6"/>
      <c r="Q16" s="6"/>
      <c r="R16" s="6"/>
      <c r="S16" s="6"/>
      <c r="T16" s="6"/>
    </row>
    <row r="17" spans="2:20">
      <c r="B17" s="5" t="s">
        <v>88</v>
      </c>
      <c r="C17" s="6">
        <v>290</v>
      </c>
      <c r="D17" s="6">
        <v>10</v>
      </c>
      <c r="E17" s="6">
        <v>110</v>
      </c>
      <c r="F17" s="6">
        <v>0</v>
      </c>
      <c r="G17" s="6">
        <v>0</v>
      </c>
      <c r="H17" s="6">
        <v>140</v>
      </c>
      <c r="I17" s="6">
        <v>130</v>
      </c>
      <c r="J17" s="6">
        <v>0</v>
      </c>
      <c r="K17" s="6">
        <v>110</v>
      </c>
      <c r="L17" s="6">
        <v>0</v>
      </c>
      <c r="M17" s="6">
        <v>0</v>
      </c>
      <c r="N17" s="6">
        <v>110</v>
      </c>
      <c r="O17" s="6">
        <v>10</v>
      </c>
      <c r="P17" s="6">
        <v>20</v>
      </c>
      <c r="Q17" s="6">
        <v>4290</v>
      </c>
      <c r="R17" s="6">
        <v>0</v>
      </c>
      <c r="S17" s="6">
        <v>5210</v>
      </c>
      <c r="T17" s="6"/>
    </row>
    <row r="18" spans="2:20">
      <c r="B18" s="5" t="s">
        <v>89</v>
      </c>
      <c r="C18" s="6">
        <v>10</v>
      </c>
      <c r="D18" s="6">
        <v>10</v>
      </c>
      <c r="E18" s="6">
        <v>10</v>
      </c>
      <c r="F18" s="6">
        <v>0</v>
      </c>
      <c r="G18" s="6">
        <v>0</v>
      </c>
      <c r="H18" s="6">
        <v>60</v>
      </c>
      <c r="I18" s="6">
        <v>10</v>
      </c>
      <c r="J18" s="6">
        <v>0</v>
      </c>
      <c r="K18" s="6">
        <v>30</v>
      </c>
      <c r="L18" s="6">
        <v>0</v>
      </c>
      <c r="M18" s="6">
        <v>0</v>
      </c>
      <c r="N18" s="6">
        <v>70</v>
      </c>
      <c r="O18" s="6">
        <v>0</v>
      </c>
      <c r="P18" s="6">
        <v>0</v>
      </c>
      <c r="Q18" s="6">
        <v>790</v>
      </c>
      <c r="R18" s="6">
        <v>0</v>
      </c>
      <c r="S18" s="6">
        <v>990</v>
      </c>
      <c r="T18" s="6"/>
    </row>
    <row r="19" spans="2:20">
      <c r="B19" s="5" t="s">
        <v>90</v>
      </c>
      <c r="C19" s="6">
        <v>0</v>
      </c>
      <c r="D19" s="6">
        <v>10</v>
      </c>
      <c r="E19" s="6">
        <v>20</v>
      </c>
      <c r="F19" s="6">
        <v>0</v>
      </c>
      <c r="G19" s="6">
        <v>0</v>
      </c>
      <c r="H19" s="6">
        <v>250</v>
      </c>
      <c r="I19" s="6">
        <v>50</v>
      </c>
      <c r="J19" s="6">
        <v>0</v>
      </c>
      <c r="K19" s="6">
        <v>80</v>
      </c>
      <c r="L19" s="6">
        <v>0</v>
      </c>
      <c r="M19" s="6">
        <v>10</v>
      </c>
      <c r="N19" s="6">
        <v>10</v>
      </c>
      <c r="O19" s="6">
        <v>10</v>
      </c>
      <c r="P19" s="6">
        <v>10</v>
      </c>
      <c r="Q19" s="6">
        <v>560</v>
      </c>
      <c r="R19" s="6">
        <v>10</v>
      </c>
      <c r="S19" s="6">
        <v>1010</v>
      </c>
      <c r="T19" s="6"/>
    </row>
    <row r="20" spans="2:20">
      <c r="B20" s="5" t="s">
        <v>91</v>
      </c>
      <c r="C20" s="6">
        <v>20</v>
      </c>
      <c r="D20" s="6">
        <v>20</v>
      </c>
      <c r="E20" s="6">
        <v>10</v>
      </c>
      <c r="F20" s="6">
        <v>250</v>
      </c>
      <c r="G20" s="6">
        <v>0</v>
      </c>
      <c r="H20" s="6">
        <v>50</v>
      </c>
      <c r="I20" s="6">
        <v>40</v>
      </c>
      <c r="J20" s="6">
        <v>0</v>
      </c>
      <c r="K20" s="6">
        <v>40</v>
      </c>
      <c r="L20" s="6">
        <v>0</v>
      </c>
      <c r="M20" s="6">
        <v>40</v>
      </c>
      <c r="N20" s="6">
        <v>40</v>
      </c>
      <c r="O20" s="6">
        <v>0</v>
      </c>
      <c r="P20" s="6">
        <v>0</v>
      </c>
      <c r="Q20" s="6">
        <v>1210</v>
      </c>
      <c r="R20" s="6">
        <v>0</v>
      </c>
      <c r="S20" s="6">
        <v>1730</v>
      </c>
      <c r="T20" s="6"/>
    </row>
    <row r="21" spans="2:20">
      <c r="B21" s="5" t="s">
        <v>92</v>
      </c>
      <c r="C21" s="6">
        <v>0</v>
      </c>
      <c r="D21" s="6">
        <v>180</v>
      </c>
      <c r="E21" s="6">
        <v>30</v>
      </c>
      <c r="F21" s="6" t="s">
        <v>40</v>
      </c>
      <c r="G21" s="6">
        <v>0</v>
      </c>
      <c r="H21" s="6">
        <v>830</v>
      </c>
      <c r="I21" s="6">
        <v>30</v>
      </c>
      <c r="J21" s="6">
        <v>0</v>
      </c>
      <c r="K21" s="6">
        <v>70</v>
      </c>
      <c r="L21" s="6">
        <v>10</v>
      </c>
      <c r="M21" s="6">
        <v>10</v>
      </c>
      <c r="N21" s="6">
        <v>400</v>
      </c>
      <c r="O21" s="6">
        <v>20</v>
      </c>
      <c r="P21" s="6">
        <v>0</v>
      </c>
      <c r="Q21" s="6">
        <v>410</v>
      </c>
      <c r="R21" s="6">
        <v>20</v>
      </c>
      <c r="S21" s="6">
        <v>2000</v>
      </c>
      <c r="T21" s="6"/>
    </row>
    <row r="22" spans="2:20">
      <c r="B22" s="5" t="s">
        <v>93</v>
      </c>
      <c r="C22" s="6">
        <v>10</v>
      </c>
      <c r="D22" s="6">
        <v>10</v>
      </c>
      <c r="E22" s="6">
        <v>30</v>
      </c>
      <c r="F22" s="6">
        <v>20</v>
      </c>
      <c r="G22" s="6">
        <v>0</v>
      </c>
      <c r="H22" s="6">
        <v>200</v>
      </c>
      <c r="I22" s="6">
        <v>20</v>
      </c>
      <c r="J22" s="6">
        <v>0</v>
      </c>
      <c r="K22" s="6">
        <v>40</v>
      </c>
      <c r="L22" s="6">
        <v>0</v>
      </c>
      <c r="M22" s="6">
        <v>30</v>
      </c>
      <c r="N22" s="6">
        <v>30</v>
      </c>
      <c r="O22" s="6">
        <v>40</v>
      </c>
      <c r="P22" s="6" t="s">
        <v>40</v>
      </c>
      <c r="Q22" s="6">
        <v>990</v>
      </c>
      <c r="R22" s="6">
        <v>10</v>
      </c>
      <c r="S22" s="6">
        <v>1430</v>
      </c>
      <c r="T22" s="6"/>
    </row>
    <row r="23" spans="2:20">
      <c r="B23" s="5" t="s">
        <v>94</v>
      </c>
      <c r="C23" s="6">
        <v>0</v>
      </c>
      <c r="D23" s="6">
        <v>0</v>
      </c>
      <c r="E23" s="6">
        <v>10</v>
      </c>
      <c r="F23" s="6">
        <v>0</v>
      </c>
      <c r="G23" s="6">
        <v>0</v>
      </c>
      <c r="H23" s="6">
        <v>0</v>
      </c>
      <c r="I23" s="6">
        <v>20</v>
      </c>
      <c r="J23" s="6">
        <v>0</v>
      </c>
      <c r="K23" s="6">
        <v>10</v>
      </c>
      <c r="L23" s="6">
        <v>0</v>
      </c>
      <c r="M23" s="6">
        <v>0</v>
      </c>
      <c r="N23" s="6">
        <v>210</v>
      </c>
      <c r="O23" s="6">
        <v>0</v>
      </c>
      <c r="P23" s="6">
        <v>0</v>
      </c>
      <c r="Q23" s="6">
        <v>0</v>
      </c>
      <c r="R23" s="6">
        <v>0</v>
      </c>
      <c r="S23" s="6">
        <v>250</v>
      </c>
      <c r="T23" s="6"/>
    </row>
    <row r="24" spans="2:20">
      <c r="B24" s="5"/>
    </row>
    <row r="25" spans="2:20" ht="13">
      <c r="B25" s="3" t="s">
        <v>95</v>
      </c>
      <c r="C25" s="6"/>
      <c r="D25" s="6"/>
      <c r="E25" s="6"/>
      <c r="F25" s="6"/>
      <c r="G25" s="6"/>
      <c r="H25" s="6"/>
      <c r="I25" s="6"/>
      <c r="J25" s="6"/>
      <c r="K25" s="6"/>
      <c r="L25" s="6"/>
      <c r="M25" s="6"/>
      <c r="N25" s="6"/>
      <c r="O25" s="6"/>
      <c r="P25" s="6"/>
      <c r="Q25" s="6"/>
      <c r="R25" s="6"/>
      <c r="S25" s="6"/>
      <c r="T25" s="6"/>
    </row>
    <row r="26" spans="2:20" ht="14.5">
      <c r="B26" s="2806" t="s">
        <v>649</v>
      </c>
      <c r="C26" s="6">
        <v>30</v>
      </c>
      <c r="D26" s="6">
        <v>1390</v>
      </c>
      <c r="E26" s="6">
        <v>340</v>
      </c>
      <c r="F26" s="6">
        <v>90</v>
      </c>
      <c r="G26" s="6">
        <v>0</v>
      </c>
      <c r="H26" s="6">
        <v>960</v>
      </c>
      <c r="I26" s="6">
        <v>90</v>
      </c>
      <c r="J26" s="6">
        <v>0</v>
      </c>
      <c r="K26" s="6">
        <v>1070</v>
      </c>
      <c r="L26" s="6">
        <v>0</v>
      </c>
      <c r="M26" s="6">
        <v>50</v>
      </c>
      <c r="N26" s="6">
        <v>190</v>
      </c>
      <c r="O26" s="6">
        <v>100</v>
      </c>
      <c r="P26" s="6">
        <v>840</v>
      </c>
      <c r="Q26" s="6">
        <v>4130</v>
      </c>
      <c r="R26" s="6" t="s">
        <v>40</v>
      </c>
      <c r="S26" s="6">
        <v>9280</v>
      </c>
      <c r="T26" s="6"/>
    </row>
    <row r="27" spans="2:20">
      <c r="B27" s="5"/>
    </row>
    <row r="28" spans="2:20" ht="13">
      <c r="B28" s="3" t="s">
        <v>96</v>
      </c>
      <c r="C28" s="6"/>
      <c r="D28" s="6"/>
      <c r="E28" s="6"/>
      <c r="F28" s="6"/>
      <c r="G28" s="6"/>
      <c r="H28" s="6"/>
      <c r="I28" s="6"/>
      <c r="J28" s="6"/>
      <c r="K28" s="6"/>
      <c r="L28" s="6"/>
      <c r="M28" s="6"/>
      <c r="N28" s="6"/>
      <c r="O28" s="6"/>
      <c r="P28" s="6"/>
      <c r="Q28" s="6"/>
      <c r="R28" s="6"/>
      <c r="S28" s="6"/>
      <c r="T28" s="6"/>
    </row>
    <row r="29" spans="2:20">
      <c r="B29" s="5" t="s">
        <v>97</v>
      </c>
      <c r="C29" s="6">
        <v>0</v>
      </c>
      <c r="D29" s="6">
        <v>360</v>
      </c>
      <c r="E29" s="6">
        <v>20</v>
      </c>
      <c r="F29" s="6">
        <v>0</v>
      </c>
      <c r="G29" s="6">
        <v>0</v>
      </c>
      <c r="H29" s="6">
        <v>110</v>
      </c>
      <c r="I29" s="6">
        <v>30</v>
      </c>
      <c r="J29" s="6">
        <v>0</v>
      </c>
      <c r="K29" s="6">
        <v>30</v>
      </c>
      <c r="L29" s="6">
        <v>0</v>
      </c>
      <c r="M29" s="6">
        <v>0</v>
      </c>
      <c r="N29" s="6">
        <v>30</v>
      </c>
      <c r="O29" s="6">
        <v>0</v>
      </c>
      <c r="P29" s="6">
        <v>0</v>
      </c>
      <c r="Q29" s="6">
        <v>180</v>
      </c>
      <c r="R29" s="6">
        <v>10</v>
      </c>
      <c r="S29" s="6">
        <v>760</v>
      </c>
      <c r="T29" s="6"/>
    </row>
    <row r="30" spans="2:20">
      <c r="B30" s="5" t="s">
        <v>98</v>
      </c>
      <c r="C30" s="6">
        <v>0</v>
      </c>
      <c r="D30" s="6">
        <v>0</v>
      </c>
      <c r="E30" s="6" t="s">
        <v>40</v>
      </c>
      <c r="F30" s="6">
        <v>0</v>
      </c>
      <c r="G30" s="6">
        <v>0</v>
      </c>
      <c r="H30" s="6">
        <v>20</v>
      </c>
      <c r="I30" s="6">
        <v>30</v>
      </c>
      <c r="J30" s="6">
        <v>0</v>
      </c>
      <c r="K30" s="6">
        <v>20</v>
      </c>
      <c r="L30" s="6">
        <v>0</v>
      </c>
      <c r="M30" s="6">
        <v>0</v>
      </c>
      <c r="N30" s="6">
        <v>30</v>
      </c>
      <c r="O30" s="6">
        <v>40</v>
      </c>
      <c r="P30" s="6">
        <v>0</v>
      </c>
      <c r="Q30" s="6" t="s">
        <v>40</v>
      </c>
      <c r="R30" s="6">
        <v>50</v>
      </c>
      <c r="S30" s="6">
        <v>210</v>
      </c>
      <c r="T30" s="6"/>
    </row>
    <row r="31" spans="2:20">
      <c r="B31" s="5"/>
    </row>
    <row r="32" spans="2:20" ht="13">
      <c r="B32" s="3" t="s">
        <v>99</v>
      </c>
      <c r="C32" s="6"/>
      <c r="D32" s="6"/>
      <c r="E32" s="6"/>
      <c r="F32" s="6"/>
      <c r="G32" s="6"/>
      <c r="H32" s="6"/>
      <c r="I32" s="6"/>
      <c r="J32" s="6"/>
      <c r="K32" s="6"/>
      <c r="L32" s="6"/>
      <c r="M32" s="6"/>
      <c r="N32" s="6"/>
      <c r="O32" s="6"/>
      <c r="P32" s="6"/>
      <c r="Q32" s="6"/>
      <c r="R32" s="6"/>
      <c r="S32" s="6"/>
      <c r="T32" s="6"/>
    </row>
    <row r="33" spans="2:20">
      <c r="B33" s="5" t="s">
        <v>100</v>
      </c>
      <c r="C33" s="6">
        <v>160</v>
      </c>
      <c r="D33" s="6" t="s">
        <v>40</v>
      </c>
      <c r="E33" s="6" t="s">
        <v>40</v>
      </c>
      <c r="F33" s="6">
        <v>0</v>
      </c>
      <c r="G33" s="6">
        <v>0</v>
      </c>
      <c r="H33" s="6">
        <v>0</v>
      </c>
      <c r="I33" s="6">
        <v>10</v>
      </c>
      <c r="J33" s="6">
        <v>0</v>
      </c>
      <c r="K33" s="6">
        <v>10</v>
      </c>
      <c r="L33" s="6">
        <v>0</v>
      </c>
      <c r="M33" s="6">
        <v>0</v>
      </c>
      <c r="N33" s="6">
        <v>10</v>
      </c>
      <c r="O33" s="6">
        <v>0</v>
      </c>
      <c r="P33" s="6">
        <v>10</v>
      </c>
      <c r="Q33" s="6" t="s">
        <v>40</v>
      </c>
      <c r="R33" s="6">
        <v>0</v>
      </c>
      <c r="S33" s="6">
        <v>200</v>
      </c>
      <c r="T33" s="6"/>
    </row>
    <row r="34" spans="2:20">
      <c r="B34" s="5" t="s">
        <v>101</v>
      </c>
      <c r="C34" s="6">
        <v>10</v>
      </c>
      <c r="D34" s="6">
        <v>10</v>
      </c>
      <c r="E34" s="6">
        <v>20</v>
      </c>
      <c r="F34" s="6">
        <v>0</v>
      </c>
      <c r="G34" s="6">
        <v>0</v>
      </c>
      <c r="H34" s="6" t="s">
        <v>40</v>
      </c>
      <c r="I34" s="6">
        <v>30</v>
      </c>
      <c r="J34" s="6">
        <v>0</v>
      </c>
      <c r="K34" s="6">
        <v>10</v>
      </c>
      <c r="L34" s="6">
        <v>0</v>
      </c>
      <c r="M34" s="6">
        <v>0</v>
      </c>
      <c r="N34" s="6">
        <v>10</v>
      </c>
      <c r="O34" s="6" t="s">
        <v>40</v>
      </c>
      <c r="P34" s="6" t="s">
        <v>40</v>
      </c>
      <c r="Q34" s="6">
        <v>110</v>
      </c>
      <c r="R34" s="6">
        <v>0</v>
      </c>
      <c r="S34" s="6">
        <v>200</v>
      </c>
      <c r="T34" s="6"/>
    </row>
    <row r="35" spans="2:20">
      <c r="B35" s="5"/>
    </row>
    <row r="36" spans="2:20" ht="13">
      <c r="B36" s="3" t="s">
        <v>102</v>
      </c>
      <c r="C36" s="6"/>
      <c r="D36" s="6"/>
      <c r="E36" s="6"/>
      <c r="F36" s="6"/>
      <c r="G36" s="6"/>
      <c r="H36" s="6"/>
      <c r="I36" s="6"/>
      <c r="J36" s="6"/>
      <c r="K36" s="6"/>
      <c r="L36" s="6"/>
      <c r="M36" s="6"/>
      <c r="N36" s="6"/>
      <c r="O36" s="6"/>
      <c r="P36" s="6"/>
      <c r="Q36" s="6"/>
      <c r="R36" s="6"/>
      <c r="S36" s="6"/>
      <c r="T36" s="6"/>
    </row>
    <row r="37" spans="2:20">
      <c r="B37" s="5" t="s">
        <v>102</v>
      </c>
      <c r="C37" s="6">
        <v>10</v>
      </c>
      <c r="D37" s="6" t="s">
        <v>40</v>
      </c>
      <c r="E37" s="6">
        <v>30</v>
      </c>
      <c r="F37" s="6" t="s">
        <v>40</v>
      </c>
      <c r="G37" s="6">
        <v>0</v>
      </c>
      <c r="H37" s="6">
        <v>50</v>
      </c>
      <c r="I37" s="6">
        <v>10</v>
      </c>
      <c r="J37" s="6" t="s">
        <v>40</v>
      </c>
      <c r="K37" s="6">
        <v>10</v>
      </c>
      <c r="L37" s="6">
        <v>0</v>
      </c>
      <c r="M37" s="6">
        <v>20</v>
      </c>
      <c r="N37" s="6">
        <v>20</v>
      </c>
      <c r="O37" s="6">
        <v>0</v>
      </c>
      <c r="P37" s="6" t="s">
        <v>40</v>
      </c>
      <c r="Q37" s="6">
        <v>30</v>
      </c>
      <c r="R37" s="6">
        <v>230</v>
      </c>
      <c r="S37" s="6">
        <v>420</v>
      </c>
      <c r="T37" s="6"/>
    </row>
    <row r="38" spans="2:20">
      <c r="B38" s="5"/>
    </row>
    <row r="39" spans="2:20" ht="13">
      <c r="B39" s="3" t="s">
        <v>103</v>
      </c>
      <c r="C39" s="6"/>
      <c r="D39" s="6"/>
      <c r="E39" s="6"/>
      <c r="F39" s="6"/>
      <c r="G39" s="6"/>
      <c r="H39" s="6"/>
      <c r="I39" s="6"/>
      <c r="J39" s="6"/>
      <c r="K39" s="6"/>
      <c r="L39" s="6"/>
      <c r="M39" s="6"/>
      <c r="N39" s="6"/>
      <c r="O39" s="6"/>
      <c r="P39" s="6"/>
      <c r="Q39" s="6"/>
      <c r="R39" s="6"/>
      <c r="S39" s="6"/>
      <c r="T39" s="6"/>
    </row>
    <row r="40" spans="2:20">
      <c r="B40" s="5" t="s">
        <v>104</v>
      </c>
      <c r="C40" s="6">
        <v>200</v>
      </c>
      <c r="D40" s="6">
        <v>10</v>
      </c>
      <c r="E40" s="6">
        <v>100</v>
      </c>
      <c r="F40" s="6">
        <v>0</v>
      </c>
      <c r="G40" s="6">
        <v>0</v>
      </c>
      <c r="H40" s="6">
        <v>100</v>
      </c>
      <c r="I40" s="6">
        <v>110</v>
      </c>
      <c r="J40" s="6">
        <v>0</v>
      </c>
      <c r="K40" s="6">
        <v>60</v>
      </c>
      <c r="L40" s="6">
        <v>0</v>
      </c>
      <c r="M40" s="6">
        <v>0</v>
      </c>
      <c r="N40" s="6">
        <v>110</v>
      </c>
      <c r="O40" s="6">
        <v>0</v>
      </c>
      <c r="P40" s="6" t="s">
        <v>40</v>
      </c>
      <c r="Q40" s="6">
        <v>1750</v>
      </c>
      <c r="R40" s="6">
        <v>0</v>
      </c>
      <c r="S40" s="6">
        <v>2440</v>
      </c>
      <c r="T40" s="6"/>
    </row>
    <row r="41" spans="2:20">
      <c r="B41" s="5" t="s">
        <v>105</v>
      </c>
      <c r="C41" s="6">
        <v>10</v>
      </c>
      <c r="D41" s="6">
        <v>10</v>
      </c>
      <c r="E41" s="6">
        <v>10</v>
      </c>
      <c r="F41" s="6">
        <v>0</v>
      </c>
      <c r="G41" s="6">
        <v>0</v>
      </c>
      <c r="H41" s="6">
        <v>40</v>
      </c>
      <c r="I41" s="6">
        <v>20</v>
      </c>
      <c r="J41" s="6">
        <v>0</v>
      </c>
      <c r="K41" s="6">
        <v>20</v>
      </c>
      <c r="L41" s="6">
        <v>0</v>
      </c>
      <c r="M41" s="6" t="s">
        <v>40</v>
      </c>
      <c r="N41" s="6">
        <v>10</v>
      </c>
      <c r="O41" s="6">
        <v>0</v>
      </c>
      <c r="P41" s="6">
        <v>0</v>
      </c>
      <c r="Q41" s="6">
        <v>670</v>
      </c>
      <c r="R41" s="6">
        <v>0</v>
      </c>
      <c r="S41" s="6">
        <v>780</v>
      </c>
      <c r="T41" s="6"/>
    </row>
    <row r="42" spans="2:20">
      <c r="B42" s="5" t="s">
        <v>106</v>
      </c>
      <c r="C42" s="6">
        <v>0</v>
      </c>
      <c r="D42" s="6">
        <v>10</v>
      </c>
      <c r="E42" s="6" t="s">
        <v>40</v>
      </c>
      <c r="F42" s="6">
        <v>0</v>
      </c>
      <c r="G42" s="6">
        <v>0</v>
      </c>
      <c r="H42" s="6" t="s">
        <v>40</v>
      </c>
      <c r="I42" s="6" t="s">
        <v>40</v>
      </c>
      <c r="J42" s="6">
        <v>0</v>
      </c>
      <c r="K42" s="6" t="s">
        <v>40</v>
      </c>
      <c r="L42" s="6">
        <v>0</v>
      </c>
      <c r="M42" s="6">
        <v>0</v>
      </c>
      <c r="N42" s="6">
        <v>20</v>
      </c>
      <c r="O42" s="6" t="s">
        <v>40</v>
      </c>
      <c r="P42" s="6" t="s">
        <v>40</v>
      </c>
      <c r="Q42" s="6">
        <v>0</v>
      </c>
      <c r="R42" s="6">
        <v>0</v>
      </c>
      <c r="S42" s="6">
        <v>40</v>
      </c>
      <c r="T42" s="6"/>
    </row>
    <row r="43" spans="2:20">
      <c r="B43" s="5"/>
    </row>
    <row r="44" spans="2:20" ht="13">
      <c r="B44" s="3" t="s">
        <v>107</v>
      </c>
      <c r="C44" s="6"/>
      <c r="D44" s="6"/>
      <c r="E44" s="6"/>
      <c r="F44" s="6"/>
      <c r="G44" s="6"/>
      <c r="H44" s="6"/>
      <c r="I44" s="6"/>
      <c r="J44" s="6"/>
      <c r="K44" s="6"/>
      <c r="L44" s="6"/>
      <c r="M44" s="6"/>
      <c r="N44" s="6"/>
      <c r="O44" s="6"/>
      <c r="P44" s="6"/>
      <c r="Q44" s="6"/>
      <c r="R44" s="6"/>
      <c r="S44" s="6"/>
      <c r="T44" s="6"/>
    </row>
    <row r="45" spans="2:20">
      <c r="B45" s="5" t="s">
        <v>107</v>
      </c>
      <c r="C45" s="6">
        <v>130</v>
      </c>
      <c r="D45" s="6">
        <v>10</v>
      </c>
      <c r="E45" s="6">
        <v>30</v>
      </c>
      <c r="F45" s="6">
        <v>0</v>
      </c>
      <c r="G45" s="6">
        <v>0</v>
      </c>
      <c r="H45" s="6">
        <v>60</v>
      </c>
      <c r="I45" s="6">
        <v>20</v>
      </c>
      <c r="J45" s="6">
        <v>0</v>
      </c>
      <c r="K45" s="6">
        <v>40</v>
      </c>
      <c r="L45" s="6">
        <v>0</v>
      </c>
      <c r="M45" s="6">
        <v>160</v>
      </c>
      <c r="N45" s="6">
        <v>360</v>
      </c>
      <c r="O45" s="6" t="s">
        <v>40</v>
      </c>
      <c r="P45" s="6" t="s">
        <v>40</v>
      </c>
      <c r="Q45" s="6">
        <v>0</v>
      </c>
      <c r="R45" s="6">
        <v>0</v>
      </c>
      <c r="S45" s="6">
        <v>820</v>
      </c>
      <c r="T45" s="6"/>
    </row>
    <row r="46" spans="2:20">
      <c r="B46" s="5"/>
    </row>
    <row r="47" spans="2:20" ht="13">
      <c r="B47" s="3" t="s">
        <v>108</v>
      </c>
      <c r="C47" s="6"/>
      <c r="D47" s="6"/>
      <c r="E47" s="6"/>
      <c r="F47" s="6"/>
      <c r="G47" s="6"/>
      <c r="H47" s="6"/>
      <c r="I47" s="6"/>
      <c r="J47" s="6"/>
      <c r="K47" s="6"/>
      <c r="L47" s="6"/>
      <c r="M47" s="6"/>
      <c r="N47" s="6"/>
      <c r="O47" s="6"/>
      <c r="P47" s="6"/>
      <c r="Q47" s="6"/>
      <c r="R47" s="6"/>
      <c r="S47" s="6"/>
      <c r="T47" s="6"/>
    </row>
    <row r="48" spans="2:20">
      <c r="B48" s="5" t="s">
        <v>109</v>
      </c>
      <c r="C48" s="6">
        <v>140</v>
      </c>
      <c r="D48" s="6">
        <v>30</v>
      </c>
      <c r="E48" s="6">
        <v>40</v>
      </c>
      <c r="F48" s="6" t="s">
        <v>40</v>
      </c>
      <c r="G48" s="6">
        <v>0</v>
      </c>
      <c r="H48" s="6">
        <v>20</v>
      </c>
      <c r="I48" s="6">
        <v>70</v>
      </c>
      <c r="J48" s="6">
        <v>0</v>
      </c>
      <c r="K48" s="6">
        <v>60</v>
      </c>
      <c r="L48" s="6">
        <v>0</v>
      </c>
      <c r="M48" s="6">
        <v>0</v>
      </c>
      <c r="N48" s="6">
        <v>210</v>
      </c>
      <c r="O48" s="6">
        <v>10</v>
      </c>
      <c r="P48" s="6" t="s">
        <v>40</v>
      </c>
      <c r="Q48" s="6">
        <v>1170</v>
      </c>
      <c r="R48" s="6">
        <v>0</v>
      </c>
      <c r="S48" s="6">
        <v>1750</v>
      </c>
      <c r="T48" s="6"/>
    </row>
    <row r="49" spans="2:20">
      <c r="B49" s="5"/>
    </row>
    <row r="50" spans="2:20" ht="13">
      <c r="B50" s="3" t="s">
        <v>110</v>
      </c>
      <c r="C50" s="6"/>
      <c r="D50" s="6"/>
      <c r="E50" s="6"/>
      <c r="F50" s="6"/>
      <c r="G50" s="6"/>
      <c r="H50" s="6"/>
      <c r="I50" s="6"/>
      <c r="J50" s="6"/>
      <c r="K50" s="6"/>
      <c r="L50" s="6"/>
      <c r="M50" s="6"/>
      <c r="N50" s="6"/>
      <c r="O50" s="6"/>
      <c r="P50" s="6"/>
      <c r="Q50" s="6"/>
      <c r="R50" s="6"/>
      <c r="S50" s="6"/>
      <c r="T50" s="6"/>
    </row>
    <row r="51" spans="2:20">
      <c r="B51" s="5" t="s">
        <v>111</v>
      </c>
      <c r="C51" s="6">
        <v>190</v>
      </c>
      <c r="D51" s="6">
        <v>1480</v>
      </c>
      <c r="E51" s="6">
        <v>520</v>
      </c>
      <c r="F51" s="6">
        <v>0</v>
      </c>
      <c r="G51" s="6">
        <v>0</v>
      </c>
      <c r="H51" s="6">
        <v>680</v>
      </c>
      <c r="I51" s="6">
        <v>1540</v>
      </c>
      <c r="J51" s="6">
        <v>0</v>
      </c>
      <c r="K51" s="6">
        <v>1570</v>
      </c>
      <c r="L51" s="6">
        <v>130</v>
      </c>
      <c r="M51" s="6">
        <v>30</v>
      </c>
      <c r="N51" s="6">
        <v>4510</v>
      </c>
      <c r="O51" s="6">
        <v>2380</v>
      </c>
      <c r="P51" s="6">
        <v>5910</v>
      </c>
      <c r="Q51" s="6">
        <v>0</v>
      </c>
      <c r="R51" s="6">
        <v>17480</v>
      </c>
      <c r="S51" s="6">
        <v>36430</v>
      </c>
      <c r="T51" s="6"/>
    </row>
    <row r="52" spans="2:20">
      <c r="B52" s="5" t="s">
        <v>112</v>
      </c>
      <c r="C52" s="6">
        <v>440</v>
      </c>
      <c r="D52" s="6">
        <v>60</v>
      </c>
      <c r="E52" s="6">
        <v>20</v>
      </c>
      <c r="F52" s="6">
        <v>0</v>
      </c>
      <c r="G52" s="6">
        <v>0</v>
      </c>
      <c r="H52" s="6" t="s">
        <v>40</v>
      </c>
      <c r="I52" s="6">
        <v>60</v>
      </c>
      <c r="J52" s="6">
        <v>0</v>
      </c>
      <c r="K52" s="6">
        <v>70</v>
      </c>
      <c r="L52" s="6" t="s">
        <v>40</v>
      </c>
      <c r="M52" s="6">
        <v>10</v>
      </c>
      <c r="N52" s="6">
        <v>960</v>
      </c>
      <c r="O52" s="6">
        <v>30</v>
      </c>
      <c r="P52" s="6">
        <v>50</v>
      </c>
      <c r="Q52" s="6">
        <v>2500</v>
      </c>
      <c r="R52" s="6">
        <v>0</v>
      </c>
      <c r="S52" s="6">
        <v>4220</v>
      </c>
      <c r="T52" s="6"/>
    </row>
    <row r="53" spans="2:20">
      <c r="B53" s="5" t="s">
        <v>786</v>
      </c>
      <c r="C53" s="6" t="s">
        <v>40</v>
      </c>
      <c r="D53" s="6">
        <v>20</v>
      </c>
      <c r="E53" s="6" t="s">
        <v>40</v>
      </c>
      <c r="F53" s="6">
        <v>0</v>
      </c>
      <c r="G53" s="6">
        <v>0</v>
      </c>
      <c r="H53" s="6">
        <v>10</v>
      </c>
      <c r="I53" s="6">
        <v>10</v>
      </c>
      <c r="J53" s="6">
        <v>0</v>
      </c>
      <c r="K53" s="6">
        <v>10</v>
      </c>
      <c r="L53" s="6">
        <v>0</v>
      </c>
      <c r="M53" s="6">
        <v>0</v>
      </c>
      <c r="N53" s="6">
        <v>340</v>
      </c>
      <c r="O53" s="6">
        <v>20</v>
      </c>
      <c r="P53" s="6">
        <v>0</v>
      </c>
      <c r="Q53" s="6">
        <v>0</v>
      </c>
      <c r="R53" s="6" t="s">
        <v>40</v>
      </c>
      <c r="S53" s="6">
        <v>420</v>
      </c>
      <c r="T53" s="6"/>
    </row>
    <row r="54" spans="2:20">
      <c r="B54" s="5" t="s">
        <v>113</v>
      </c>
      <c r="C54" s="6">
        <v>0</v>
      </c>
      <c r="D54" s="6">
        <v>270</v>
      </c>
      <c r="E54" s="6">
        <v>280</v>
      </c>
      <c r="F54" s="6">
        <v>0</v>
      </c>
      <c r="G54" s="6">
        <v>0</v>
      </c>
      <c r="H54" s="6">
        <v>40</v>
      </c>
      <c r="I54" s="6">
        <v>400</v>
      </c>
      <c r="J54" s="6">
        <v>0</v>
      </c>
      <c r="K54" s="6">
        <v>180</v>
      </c>
      <c r="L54" s="6">
        <v>0</v>
      </c>
      <c r="M54" s="6">
        <v>0</v>
      </c>
      <c r="N54" s="6">
        <v>8820</v>
      </c>
      <c r="O54" s="6">
        <v>220</v>
      </c>
      <c r="P54" s="6">
        <v>0</v>
      </c>
      <c r="Q54" s="6">
        <v>0</v>
      </c>
      <c r="R54" s="6">
        <v>130</v>
      </c>
      <c r="S54" s="6">
        <v>10340</v>
      </c>
      <c r="T54" s="6"/>
    </row>
    <row r="55" spans="2:20" ht="14.5">
      <c r="B55" s="2806" t="s">
        <v>639</v>
      </c>
      <c r="C55" s="6">
        <v>0</v>
      </c>
      <c r="D55" s="6">
        <v>0</v>
      </c>
      <c r="E55" s="6">
        <v>0</v>
      </c>
      <c r="F55" s="6">
        <v>0</v>
      </c>
      <c r="G55" s="6">
        <v>0</v>
      </c>
      <c r="H55" s="6">
        <v>0</v>
      </c>
      <c r="I55" s="6">
        <v>0</v>
      </c>
      <c r="J55" s="6">
        <v>0</v>
      </c>
      <c r="K55" s="6">
        <v>0</v>
      </c>
      <c r="L55" s="6">
        <v>0</v>
      </c>
      <c r="M55" s="6">
        <v>0</v>
      </c>
      <c r="N55" s="6">
        <v>0</v>
      </c>
      <c r="O55" s="6">
        <v>0</v>
      </c>
      <c r="P55" s="6">
        <v>0</v>
      </c>
      <c r="Q55" s="6">
        <v>0</v>
      </c>
      <c r="R55" s="6">
        <v>1830</v>
      </c>
      <c r="S55" s="6">
        <v>1830</v>
      </c>
      <c r="T55" s="6"/>
    </row>
    <row r="56" spans="2:20">
      <c r="B56" s="5" t="s">
        <v>115</v>
      </c>
      <c r="C56" s="6">
        <v>0</v>
      </c>
      <c r="D56" s="6">
        <v>140</v>
      </c>
      <c r="E56" s="6">
        <v>0</v>
      </c>
      <c r="F56" s="6">
        <v>0</v>
      </c>
      <c r="G56" s="6">
        <v>0</v>
      </c>
      <c r="H56" s="6">
        <v>50</v>
      </c>
      <c r="I56" s="6">
        <v>40</v>
      </c>
      <c r="J56" s="6">
        <v>0</v>
      </c>
      <c r="K56" s="6">
        <v>210</v>
      </c>
      <c r="L56" s="6">
        <v>0</v>
      </c>
      <c r="M56" s="6">
        <v>0</v>
      </c>
      <c r="N56" s="6">
        <v>1300</v>
      </c>
      <c r="O56" s="6">
        <v>0</v>
      </c>
      <c r="P56" s="6">
        <v>0</v>
      </c>
      <c r="Q56" s="6">
        <v>0</v>
      </c>
      <c r="R56" s="6">
        <v>0</v>
      </c>
      <c r="S56" s="6">
        <v>1750</v>
      </c>
      <c r="T56" s="6"/>
    </row>
    <row r="57" spans="2:20">
      <c r="B57" s="5" t="s">
        <v>116</v>
      </c>
      <c r="C57" s="6">
        <v>0</v>
      </c>
      <c r="D57" s="6">
        <v>20</v>
      </c>
      <c r="E57" s="6">
        <v>10</v>
      </c>
      <c r="F57" s="6">
        <v>0</v>
      </c>
      <c r="G57" s="6">
        <v>0</v>
      </c>
      <c r="H57" s="6">
        <v>190</v>
      </c>
      <c r="I57" s="6">
        <v>10</v>
      </c>
      <c r="J57" s="6">
        <v>0</v>
      </c>
      <c r="K57" s="6">
        <v>20</v>
      </c>
      <c r="L57" s="6" t="s">
        <v>40</v>
      </c>
      <c r="M57" s="6" t="s">
        <v>40</v>
      </c>
      <c r="N57" s="6">
        <v>10</v>
      </c>
      <c r="O57" s="6" t="s">
        <v>40</v>
      </c>
      <c r="P57" s="6">
        <v>10</v>
      </c>
      <c r="Q57" s="6">
        <v>530</v>
      </c>
      <c r="R57" s="6">
        <v>0</v>
      </c>
      <c r="S57" s="6">
        <v>800</v>
      </c>
      <c r="T57" s="6"/>
    </row>
    <row r="58" spans="2:20">
      <c r="B58" s="5"/>
    </row>
    <row r="59" spans="2:20" ht="13">
      <c r="B59" s="3" t="s">
        <v>62</v>
      </c>
      <c r="C59" s="6"/>
      <c r="D59" s="6"/>
      <c r="E59" s="6"/>
      <c r="F59" s="6"/>
      <c r="G59" s="6"/>
      <c r="H59" s="6"/>
      <c r="I59" s="6"/>
      <c r="J59" s="6"/>
      <c r="K59" s="6"/>
      <c r="L59" s="6"/>
      <c r="M59" s="6"/>
      <c r="N59" s="6"/>
      <c r="O59" s="6"/>
      <c r="P59" s="6"/>
      <c r="Q59" s="6"/>
      <c r="R59" s="6"/>
      <c r="S59" s="6"/>
      <c r="T59" s="6"/>
    </row>
    <row r="60" spans="2:20">
      <c r="B60" s="5" t="s">
        <v>117</v>
      </c>
      <c r="C60" s="6">
        <v>250</v>
      </c>
      <c r="D60" s="6">
        <v>20</v>
      </c>
      <c r="E60" s="6">
        <v>100</v>
      </c>
      <c r="F60" s="6">
        <v>0</v>
      </c>
      <c r="G60" s="6">
        <v>0</v>
      </c>
      <c r="H60" s="6">
        <v>120</v>
      </c>
      <c r="I60" s="6">
        <v>90</v>
      </c>
      <c r="J60" s="6">
        <v>0</v>
      </c>
      <c r="K60" s="6">
        <v>130</v>
      </c>
      <c r="L60" s="6">
        <v>0</v>
      </c>
      <c r="M60" s="6">
        <v>10</v>
      </c>
      <c r="N60" s="6">
        <v>50</v>
      </c>
      <c r="O60" s="6">
        <v>10</v>
      </c>
      <c r="P60" s="6">
        <v>20</v>
      </c>
      <c r="Q60" s="6">
        <v>1860</v>
      </c>
      <c r="R60" s="6">
        <v>0</v>
      </c>
      <c r="S60" s="6">
        <v>2660</v>
      </c>
      <c r="T60" s="6"/>
    </row>
    <row r="61" spans="2:20">
      <c r="B61" s="5"/>
    </row>
    <row r="62" spans="2:20" ht="13">
      <c r="B62" s="3" t="s">
        <v>118</v>
      </c>
      <c r="C62" s="6"/>
      <c r="D62" s="6"/>
      <c r="E62" s="6"/>
      <c r="F62" s="6"/>
      <c r="G62" s="6"/>
      <c r="H62" s="6"/>
      <c r="I62" s="6"/>
      <c r="J62" s="6"/>
      <c r="K62" s="6"/>
      <c r="L62" s="6"/>
      <c r="M62" s="6"/>
      <c r="N62" s="6"/>
      <c r="O62" s="6"/>
      <c r="P62" s="6"/>
      <c r="Q62" s="6"/>
      <c r="R62" s="6"/>
      <c r="S62" s="6"/>
      <c r="T62" s="6"/>
    </row>
    <row r="63" spans="2:20">
      <c r="B63" s="5" t="s">
        <v>119</v>
      </c>
      <c r="C63" s="6">
        <v>390</v>
      </c>
      <c r="D63" s="6">
        <v>180</v>
      </c>
      <c r="E63" s="6">
        <v>230</v>
      </c>
      <c r="F63" s="6">
        <v>0</v>
      </c>
      <c r="G63" s="6">
        <v>0</v>
      </c>
      <c r="H63" s="6">
        <v>400</v>
      </c>
      <c r="I63" s="6">
        <v>380</v>
      </c>
      <c r="J63" s="6">
        <v>0</v>
      </c>
      <c r="K63" s="6">
        <v>130</v>
      </c>
      <c r="L63" s="6">
        <v>0</v>
      </c>
      <c r="M63" s="6">
        <v>60</v>
      </c>
      <c r="N63" s="6">
        <v>450</v>
      </c>
      <c r="O63" s="6">
        <v>260</v>
      </c>
      <c r="P63" s="6">
        <v>30</v>
      </c>
      <c r="Q63" s="6">
        <v>2430</v>
      </c>
      <c r="R63" s="6">
        <v>550</v>
      </c>
      <c r="S63" s="6">
        <v>5490</v>
      </c>
      <c r="T63" s="6"/>
    </row>
    <row r="64" spans="2:20">
      <c r="B64" s="5" t="s">
        <v>120</v>
      </c>
      <c r="C64" s="6" t="s">
        <v>40</v>
      </c>
      <c r="D64" s="6" t="s">
        <v>40</v>
      </c>
      <c r="E64" s="6">
        <v>90</v>
      </c>
      <c r="F64" s="6">
        <v>0</v>
      </c>
      <c r="G64" s="6">
        <v>0</v>
      </c>
      <c r="H64" s="6">
        <v>220</v>
      </c>
      <c r="I64" s="6">
        <v>130</v>
      </c>
      <c r="J64" s="6">
        <v>0</v>
      </c>
      <c r="K64" s="6">
        <v>10</v>
      </c>
      <c r="L64" s="6">
        <v>0</v>
      </c>
      <c r="M64" s="6">
        <v>0</v>
      </c>
      <c r="N64" s="6">
        <v>60</v>
      </c>
      <c r="O64" s="6" t="s">
        <v>40</v>
      </c>
      <c r="P64" s="6">
        <v>0</v>
      </c>
      <c r="Q64" s="6">
        <v>1230</v>
      </c>
      <c r="R64" s="6">
        <v>20</v>
      </c>
      <c r="S64" s="6">
        <v>1760</v>
      </c>
      <c r="T64" s="6"/>
    </row>
    <row r="65" spans="2:20">
      <c r="B65" s="5" t="s">
        <v>121</v>
      </c>
      <c r="C65" s="6">
        <v>0</v>
      </c>
      <c r="D65" s="6">
        <v>20</v>
      </c>
      <c r="E65" s="6" t="s">
        <v>40</v>
      </c>
      <c r="F65" s="6">
        <v>0</v>
      </c>
      <c r="G65" s="6">
        <v>0</v>
      </c>
      <c r="H65" s="6">
        <v>10</v>
      </c>
      <c r="I65" s="6">
        <v>10</v>
      </c>
      <c r="J65" s="6">
        <v>0</v>
      </c>
      <c r="K65" s="6">
        <v>10</v>
      </c>
      <c r="L65" s="6" t="s">
        <v>40</v>
      </c>
      <c r="M65" s="6">
        <v>10</v>
      </c>
      <c r="N65" s="6" t="s">
        <v>40</v>
      </c>
      <c r="O65" s="6">
        <v>0</v>
      </c>
      <c r="P65" s="6">
        <v>0</v>
      </c>
      <c r="Q65" s="6">
        <v>160</v>
      </c>
      <c r="R65" s="6">
        <v>0</v>
      </c>
      <c r="S65" s="6">
        <v>210</v>
      </c>
      <c r="T65" s="6"/>
    </row>
    <row r="66" spans="2:20">
      <c r="B66" s="5" t="s">
        <v>122</v>
      </c>
      <c r="C66" s="6">
        <v>0</v>
      </c>
      <c r="D66" s="6">
        <v>0</v>
      </c>
      <c r="E66" s="6">
        <v>0</v>
      </c>
      <c r="F66" s="6">
        <v>0</v>
      </c>
      <c r="G66" s="6">
        <v>0</v>
      </c>
      <c r="H66" s="6">
        <v>0</v>
      </c>
      <c r="I66" s="6">
        <v>0</v>
      </c>
      <c r="J66" s="6">
        <v>0</v>
      </c>
      <c r="K66" s="6">
        <v>0</v>
      </c>
      <c r="L66" s="6">
        <v>0</v>
      </c>
      <c r="M66" s="6">
        <v>0</v>
      </c>
      <c r="N66" s="6">
        <v>0</v>
      </c>
      <c r="O66" s="6">
        <v>0</v>
      </c>
      <c r="P66" s="6">
        <v>0</v>
      </c>
      <c r="Q66" s="6">
        <v>120</v>
      </c>
      <c r="R66" s="6" t="s">
        <v>40</v>
      </c>
      <c r="S66" s="6">
        <v>120</v>
      </c>
      <c r="T66" s="6"/>
    </row>
    <row r="67" spans="2:20">
      <c r="B67" s="5" t="s">
        <v>123</v>
      </c>
      <c r="C67" s="6">
        <v>0</v>
      </c>
      <c r="D67" s="6">
        <v>0</v>
      </c>
      <c r="E67" s="6">
        <v>0</v>
      </c>
      <c r="F67" s="6">
        <v>0</v>
      </c>
      <c r="G67" s="6">
        <v>0</v>
      </c>
      <c r="H67" s="6">
        <v>0</v>
      </c>
      <c r="I67" s="6">
        <v>0</v>
      </c>
      <c r="J67" s="6">
        <v>0</v>
      </c>
      <c r="K67" s="6">
        <v>0</v>
      </c>
      <c r="L67" s="6">
        <v>0</v>
      </c>
      <c r="M67" s="6">
        <v>0</v>
      </c>
      <c r="N67" s="6">
        <v>0</v>
      </c>
      <c r="O67" s="6">
        <v>0</v>
      </c>
      <c r="P67" s="6">
        <v>0</v>
      </c>
      <c r="Q67" s="6">
        <v>70</v>
      </c>
      <c r="R67" s="6" t="s">
        <v>40</v>
      </c>
      <c r="S67" s="6">
        <v>70</v>
      </c>
      <c r="T67" s="6"/>
    </row>
    <row r="68" spans="2:20">
      <c r="B68" s="5"/>
    </row>
    <row r="69" spans="2:20" ht="13">
      <c r="B69" s="3" t="s">
        <v>125</v>
      </c>
      <c r="C69" s="6"/>
      <c r="D69" s="6"/>
      <c r="E69" s="6"/>
      <c r="F69" s="6"/>
      <c r="G69" s="6"/>
      <c r="H69" s="6"/>
      <c r="I69" s="6"/>
      <c r="J69" s="6"/>
      <c r="K69" s="6"/>
      <c r="L69" s="6"/>
      <c r="M69" s="6"/>
      <c r="N69" s="6"/>
      <c r="O69" s="6"/>
      <c r="P69" s="6"/>
      <c r="Q69" s="6"/>
      <c r="R69" s="6"/>
      <c r="S69" s="6"/>
      <c r="T69" s="6"/>
    </row>
    <row r="70" spans="2:20">
      <c r="B70" s="5" t="s">
        <v>126</v>
      </c>
      <c r="C70" s="6">
        <v>70</v>
      </c>
      <c r="D70" s="6">
        <v>140</v>
      </c>
      <c r="E70" s="6">
        <v>250</v>
      </c>
      <c r="F70" s="6">
        <v>0</v>
      </c>
      <c r="G70" s="6">
        <v>0</v>
      </c>
      <c r="H70" s="6">
        <v>650</v>
      </c>
      <c r="I70" s="6">
        <v>390</v>
      </c>
      <c r="J70" s="6">
        <v>0</v>
      </c>
      <c r="K70" s="6">
        <v>250</v>
      </c>
      <c r="L70" s="6" t="s">
        <v>40</v>
      </c>
      <c r="M70" s="6">
        <v>0</v>
      </c>
      <c r="N70" s="6">
        <v>230</v>
      </c>
      <c r="O70" s="6">
        <v>370</v>
      </c>
      <c r="P70" s="6">
        <v>0</v>
      </c>
      <c r="Q70" s="6">
        <v>2870</v>
      </c>
      <c r="R70" s="6">
        <v>0</v>
      </c>
      <c r="S70" s="6">
        <v>5210</v>
      </c>
      <c r="T70" s="6"/>
    </row>
    <row r="71" spans="2:20">
      <c r="B71" s="5" t="s">
        <v>127</v>
      </c>
      <c r="C71" s="6">
        <v>0</v>
      </c>
      <c r="D71" s="6">
        <v>50</v>
      </c>
      <c r="E71" s="6">
        <v>0</v>
      </c>
      <c r="F71" s="6">
        <v>0</v>
      </c>
      <c r="G71" s="6">
        <v>0</v>
      </c>
      <c r="H71" s="6">
        <v>20</v>
      </c>
      <c r="I71" s="6">
        <v>0</v>
      </c>
      <c r="J71" s="6">
        <v>0</v>
      </c>
      <c r="K71" s="6">
        <v>0</v>
      </c>
      <c r="L71" s="6">
        <v>0</v>
      </c>
      <c r="M71" s="6">
        <v>0</v>
      </c>
      <c r="N71" s="6">
        <v>60</v>
      </c>
      <c r="O71" s="6">
        <v>0</v>
      </c>
      <c r="P71" s="6">
        <v>0</v>
      </c>
      <c r="Q71" s="6">
        <v>2410</v>
      </c>
      <c r="R71" s="6">
        <v>0</v>
      </c>
      <c r="S71" s="6">
        <v>2530</v>
      </c>
      <c r="T71" s="6"/>
    </row>
    <row r="72" spans="2:20">
      <c r="B72" s="5" t="s">
        <v>128</v>
      </c>
      <c r="C72" s="6">
        <v>460</v>
      </c>
      <c r="D72" s="6">
        <v>10</v>
      </c>
      <c r="E72" s="6">
        <v>10</v>
      </c>
      <c r="F72" s="6">
        <v>0</v>
      </c>
      <c r="G72" s="6">
        <v>0</v>
      </c>
      <c r="H72" s="6">
        <v>20</v>
      </c>
      <c r="I72" s="6">
        <v>10</v>
      </c>
      <c r="J72" s="6">
        <v>0</v>
      </c>
      <c r="K72" s="6">
        <v>10</v>
      </c>
      <c r="L72" s="6">
        <v>0</v>
      </c>
      <c r="M72" s="6">
        <v>0</v>
      </c>
      <c r="N72" s="6">
        <v>60</v>
      </c>
      <c r="O72" s="6">
        <v>0</v>
      </c>
      <c r="P72" s="6">
        <v>0</v>
      </c>
      <c r="Q72" s="6">
        <v>10</v>
      </c>
      <c r="R72" s="6">
        <v>0</v>
      </c>
      <c r="S72" s="6">
        <v>580</v>
      </c>
      <c r="T72" s="6"/>
    </row>
    <row r="73" spans="2:20">
      <c r="B73" s="5" t="s">
        <v>129</v>
      </c>
      <c r="C73" s="6">
        <v>30</v>
      </c>
      <c r="D73" s="6">
        <v>0</v>
      </c>
      <c r="E73" s="6">
        <v>90</v>
      </c>
      <c r="F73" s="6">
        <v>0</v>
      </c>
      <c r="G73" s="6">
        <v>0</v>
      </c>
      <c r="H73" s="6">
        <v>0</v>
      </c>
      <c r="I73" s="6">
        <v>0</v>
      </c>
      <c r="J73" s="6">
        <v>1730</v>
      </c>
      <c r="K73" s="6">
        <v>0</v>
      </c>
      <c r="L73" s="6">
        <v>0</v>
      </c>
      <c r="M73" s="6">
        <v>0</v>
      </c>
      <c r="N73" s="6">
        <v>140</v>
      </c>
      <c r="O73" s="6">
        <v>0</v>
      </c>
      <c r="P73" s="6">
        <v>0</v>
      </c>
      <c r="Q73" s="6">
        <v>0</v>
      </c>
      <c r="R73" s="6">
        <v>0</v>
      </c>
      <c r="S73" s="6">
        <v>1990</v>
      </c>
      <c r="T73" s="6"/>
    </row>
    <row r="74" spans="2:20">
      <c r="B74" s="5" t="s">
        <v>130</v>
      </c>
      <c r="C74" s="6">
        <v>0</v>
      </c>
      <c r="D74" s="6">
        <v>0</v>
      </c>
      <c r="E74" s="6">
        <v>0</v>
      </c>
      <c r="F74" s="6">
        <v>0</v>
      </c>
      <c r="G74" s="6">
        <v>0</v>
      </c>
      <c r="H74" s="6">
        <v>10</v>
      </c>
      <c r="I74" s="6">
        <v>10</v>
      </c>
      <c r="J74" s="6">
        <v>0</v>
      </c>
      <c r="K74" s="6">
        <v>0</v>
      </c>
      <c r="L74" s="6">
        <v>0</v>
      </c>
      <c r="M74" s="6">
        <v>0</v>
      </c>
      <c r="N74" s="6">
        <v>0</v>
      </c>
      <c r="O74" s="6">
        <v>0</v>
      </c>
      <c r="P74" s="6">
        <v>0</v>
      </c>
      <c r="Q74" s="6">
        <v>0</v>
      </c>
      <c r="R74" s="6">
        <v>150</v>
      </c>
      <c r="S74" s="6">
        <v>160</v>
      </c>
      <c r="T74" s="6"/>
    </row>
    <row r="75" spans="2:20">
      <c r="B75" s="5"/>
    </row>
    <row r="76" spans="2:20" ht="13">
      <c r="B76" s="3" t="s">
        <v>124</v>
      </c>
      <c r="C76" s="6"/>
      <c r="D76" s="6"/>
      <c r="E76" s="6"/>
      <c r="F76" s="6"/>
      <c r="G76" s="6"/>
      <c r="H76" s="6"/>
      <c r="I76" s="6"/>
      <c r="J76" s="6"/>
      <c r="K76" s="6"/>
      <c r="L76" s="6"/>
      <c r="M76" s="6"/>
      <c r="N76" s="6"/>
      <c r="O76" s="6"/>
      <c r="P76" s="6"/>
      <c r="Q76" s="6"/>
      <c r="R76" s="6"/>
      <c r="S76" s="6"/>
      <c r="T76" s="6"/>
    </row>
    <row r="77" spans="2:20">
      <c r="B77" s="5" t="s">
        <v>124</v>
      </c>
      <c r="C77" s="6" t="s">
        <v>40</v>
      </c>
      <c r="D77" s="6" t="s">
        <v>40</v>
      </c>
      <c r="E77" s="6" t="s">
        <v>40</v>
      </c>
      <c r="F77" s="6">
        <v>0</v>
      </c>
      <c r="G77" s="6">
        <v>0</v>
      </c>
      <c r="H77" s="6">
        <v>0</v>
      </c>
      <c r="I77" s="6" t="s">
        <v>40</v>
      </c>
      <c r="J77" s="6">
        <v>0</v>
      </c>
      <c r="K77" s="6" t="s">
        <v>40</v>
      </c>
      <c r="L77" s="6">
        <v>0</v>
      </c>
      <c r="M77" s="6">
        <v>0</v>
      </c>
      <c r="N77" s="6" t="s">
        <v>40</v>
      </c>
      <c r="O77" s="6" t="s">
        <v>40</v>
      </c>
      <c r="P77" s="6" t="s">
        <v>40</v>
      </c>
      <c r="Q77" s="6">
        <v>80</v>
      </c>
      <c r="R77" s="6">
        <v>0</v>
      </c>
      <c r="S77" s="6">
        <v>100</v>
      </c>
      <c r="T77" s="6"/>
    </row>
    <row r="78" spans="2:20">
      <c r="B78" s="5"/>
    </row>
    <row r="79" spans="2:20" ht="13">
      <c r="B79" s="3" t="s">
        <v>133</v>
      </c>
      <c r="C79" s="6"/>
      <c r="D79" s="6"/>
      <c r="E79" s="6"/>
      <c r="F79" s="6"/>
      <c r="G79" s="6"/>
      <c r="H79" s="6"/>
      <c r="I79" s="6"/>
      <c r="J79" s="6"/>
      <c r="K79" s="6"/>
      <c r="L79" s="6"/>
      <c r="M79" s="6"/>
      <c r="N79" s="6"/>
      <c r="O79" s="6"/>
      <c r="P79" s="6"/>
      <c r="Q79" s="6"/>
      <c r="R79" s="6"/>
      <c r="S79" s="6"/>
      <c r="T79" s="6"/>
    </row>
    <row r="80" spans="2:20">
      <c r="B80" s="5" t="s">
        <v>133</v>
      </c>
      <c r="C80" s="6">
        <v>30</v>
      </c>
      <c r="D80" s="6">
        <v>10</v>
      </c>
      <c r="E80" s="6">
        <v>40</v>
      </c>
      <c r="F80" s="6">
        <v>60</v>
      </c>
      <c r="G80" s="6">
        <v>0</v>
      </c>
      <c r="H80" s="6">
        <v>60</v>
      </c>
      <c r="I80" s="6">
        <v>50</v>
      </c>
      <c r="J80" s="6">
        <v>0</v>
      </c>
      <c r="K80" s="6">
        <v>30</v>
      </c>
      <c r="L80" s="6">
        <v>10</v>
      </c>
      <c r="M80" s="6">
        <v>20</v>
      </c>
      <c r="N80" s="6">
        <v>20</v>
      </c>
      <c r="O80" s="6" t="s">
        <v>40</v>
      </c>
      <c r="P80" s="6">
        <v>10</v>
      </c>
      <c r="Q80" s="6">
        <v>930</v>
      </c>
      <c r="R80" s="6">
        <v>10</v>
      </c>
      <c r="S80" s="6">
        <v>1280</v>
      </c>
      <c r="T80" s="6"/>
    </row>
    <row r="81" spans="2:20">
      <c r="B81" s="5"/>
    </row>
    <row r="82" spans="2:20" ht="13">
      <c r="B82" s="3" t="s">
        <v>131</v>
      </c>
      <c r="C82" s="6"/>
      <c r="D82" s="6"/>
      <c r="E82" s="6"/>
      <c r="F82" s="6"/>
      <c r="G82" s="6"/>
      <c r="H82" s="6"/>
      <c r="I82" s="6"/>
      <c r="J82" s="6"/>
      <c r="K82" s="6"/>
      <c r="L82" s="6"/>
      <c r="M82" s="6"/>
      <c r="N82" s="6"/>
      <c r="O82" s="6"/>
      <c r="P82" s="6"/>
      <c r="Q82" s="6"/>
      <c r="R82" s="6"/>
      <c r="S82" s="6"/>
      <c r="T82" s="6"/>
    </row>
    <row r="83" spans="2:20" ht="14.5">
      <c r="B83" s="2806" t="s">
        <v>671</v>
      </c>
      <c r="C83" s="6">
        <v>60</v>
      </c>
      <c r="D83" s="6">
        <v>80</v>
      </c>
      <c r="E83" s="6">
        <v>130</v>
      </c>
      <c r="F83" s="6">
        <v>0</v>
      </c>
      <c r="G83" s="6">
        <v>0</v>
      </c>
      <c r="H83" s="6">
        <v>230</v>
      </c>
      <c r="I83" s="6">
        <v>220</v>
      </c>
      <c r="J83" s="6">
        <v>0</v>
      </c>
      <c r="K83" s="6">
        <v>230</v>
      </c>
      <c r="L83" s="6">
        <v>70</v>
      </c>
      <c r="M83" s="6">
        <v>70</v>
      </c>
      <c r="N83" s="6">
        <v>1900</v>
      </c>
      <c r="O83" s="6">
        <v>80</v>
      </c>
      <c r="P83" s="6">
        <v>330</v>
      </c>
      <c r="Q83" s="6">
        <v>3630</v>
      </c>
      <c r="R83" s="6">
        <v>290</v>
      </c>
      <c r="S83" s="6">
        <v>7330</v>
      </c>
      <c r="T83" s="6"/>
    </row>
    <row r="84" spans="2:20" ht="14.5">
      <c r="B84" s="2806" t="s">
        <v>761</v>
      </c>
      <c r="C84" s="6">
        <v>0</v>
      </c>
      <c r="D84" s="6">
        <v>80</v>
      </c>
      <c r="E84" s="6">
        <v>10</v>
      </c>
      <c r="F84" s="6">
        <v>0</v>
      </c>
      <c r="G84" s="6">
        <v>0</v>
      </c>
      <c r="H84" s="6">
        <v>120</v>
      </c>
      <c r="I84" s="6">
        <v>50</v>
      </c>
      <c r="J84" s="6">
        <v>0</v>
      </c>
      <c r="K84" s="6">
        <v>40</v>
      </c>
      <c r="L84" s="6">
        <v>0</v>
      </c>
      <c r="M84" s="6">
        <v>30</v>
      </c>
      <c r="N84" s="6">
        <v>70</v>
      </c>
      <c r="O84" s="6">
        <v>380</v>
      </c>
      <c r="P84" s="6">
        <v>230</v>
      </c>
      <c r="Q84" s="6">
        <v>0</v>
      </c>
      <c r="R84" s="6">
        <v>30</v>
      </c>
      <c r="S84" s="6">
        <v>1040</v>
      </c>
      <c r="T84" s="6"/>
    </row>
    <row r="85" spans="2:20">
      <c r="B85" s="5" t="s">
        <v>132</v>
      </c>
      <c r="C85" s="6" t="s">
        <v>40</v>
      </c>
      <c r="D85" s="6">
        <v>20</v>
      </c>
      <c r="E85" s="6" t="s">
        <v>40</v>
      </c>
      <c r="F85" s="6">
        <v>0</v>
      </c>
      <c r="G85" s="6">
        <v>0</v>
      </c>
      <c r="H85" s="6">
        <v>10</v>
      </c>
      <c r="I85" s="6">
        <v>10</v>
      </c>
      <c r="J85" s="6">
        <v>0</v>
      </c>
      <c r="K85" s="6" t="s">
        <v>40</v>
      </c>
      <c r="L85" s="6" t="s">
        <v>40</v>
      </c>
      <c r="M85" s="6">
        <v>0</v>
      </c>
      <c r="N85" s="6">
        <v>30</v>
      </c>
      <c r="O85" s="6">
        <v>10</v>
      </c>
      <c r="P85" s="6">
        <v>0</v>
      </c>
      <c r="Q85" s="6">
        <v>0</v>
      </c>
      <c r="R85" s="6">
        <v>0</v>
      </c>
      <c r="S85" s="6">
        <v>80</v>
      </c>
      <c r="T85" s="6"/>
    </row>
    <row r="86" spans="2:20">
      <c r="B86" s="5"/>
    </row>
    <row r="87" spans="2:20" ht="13">
      <c r="B87" s="3" t="s">
        <v>134</v>
      </c>
      <c r="C87" s="6"/>
      <c r="D87" s="6"/>
      <c r="E87" s="6"/>
      <c r="F87" s="6"/>
      <c r="G87" s="6"/>
      <c r="H87" s="6"/>
      <c r="I87" s="6"/>
      <c r="J87" s="6"/>
      <c r="K87" s="6"/>
      <c r="L87" s="6"/>
      <c r="M87" s="6"/>
      <c r="N87" s="6"/>
      <c r="O87" s="6"/>
      <c r="P87" s="6"/>
      <c r="Q87" s="6"/>
      <c r="R87" s="6"/>
      <c r="S87" s="6"/>
      <c r="T87" s="6"/>
    </row>
    <row r="88" spans="2:20">
      <c r="B88" s="5" t="s">
        <v>135</v>
      </c>
      <c r="C88" s="6">
        <v>280</v>
      </c>
      <c r="D88" s="6">
        <v>200</v>
      </c>
      <c r="E88" s="6">
        <v>180</v>
      </c>
      <c r="F88" s="6">
        <v>0</v>
      </c>
      <c r="G88" s="6">
        <v>0</v>
      </c>
      <c r="H88" s="6">
        <v>170</v>
      </c>
      <c r="I88" s="6">
        <v>420</v>
      </c>
      <c r="J88" s="6">
        <v>0</v>
      </c>
      <c r="K88" s="6">
        <v>130</v>
      </c>
      <c r="L88" s="6">
        <v>0</v>
      </c>
      <c r="M88" s="6">
        <v>0</v>
      </c>
      <c r="N88" s="6">
        <v>20</v>
      </c>
      <c r="O88" s="6">
        <v>20</v>
      </c>
      <c r="P88" s="6">
        <v>0</v>
      </c>
      <c r="Q88" s="6">
        <v>1970</v>
      </c>
      <c r="R88" s="6">
        <v>60</v>
      </c>
      <c r="S88" s="6">
        <v>3440</v>
      </c>
      <c r="T88" s="6"/>
    </row>
    <row r="89" spans="2:20">
      <c r="B89" s="5" t="s">
        <v>136</v>
      </c>
      <c r="C89" s="6">
        <v>0</v>
      </c>
      <c r="D89" s="6">
        <v>0</v>
      </c>
      <c r="E89" s="6">
        <v>50</v>
      </c>
      <c r="F89" s="6">
        <v>0</v>
      </c>
      <c r="G89" s="6">
        <v>0</v>
      </c>
      <c r="H89" s="6">
        <v>70</v>
      </c>
      <c r="I89" s="6">
        <v>30</v>
      </c>
      <c r="J89" s="6">
        <v>0</v>
      </c>
      <c r="K89" s="6">
        <v>20</v>
      </c>
      <c r="L89" s="6">
        <v>0</v>
      </c>
      <c r="M89" s="6">
        <v>0</v>
      </c>
      <c r="N89" s="6">
        <v>0</v>
      </c>
      <c r="O89" s="6" t="s">
        <v>40</v>
      </c>
      <c r="P89" s="6">
        <v>0</v>
      </c>
      <c r="Q89" s="6">
        <v>10</v>
      </c>
      <c r="R89" s="6">
        <v>1100</v>
      </c>
      <c r="S89" s="6">
        <v>1280</v>
      </c>
      <c r="T89" s="6"/>
    </row>
    <row r="90" spans="2:20">
      <c r="B90" s="5" t="s">
        <v>137</v>
      </c>
      <c r="C90" s="6">
        <v>0</v>
      </c>
      <c r="D90" s="6">
        <v>40</v>
      </c>
      <c r="E90" s="6">
        <v>70</v>
      </c>
      <c r="F90" s="6">
        <v>0</v>
      </c>
      <c r="G90" s="6">
        <v>0</v>
      </c>
      <c r="H90" s="6">
        <v>110</v>
      </c>
      <c r="I90" s="6">
        <v>150</v>
      </c>
      <c r="J90" s="6">
        <v>0</v>
      </c>
      <c r="K90" s="6">
        <v>130</v>
      </c>
      <c r="L90" s="6">
        <v>0</v>
      </c>
      <c r="M90" s="6">
        <v>10</v>
      </c>
      <c r="N90" s="6">
        <v>0</v>
      </c>
      <c r="O90" s="6">
        <v>20</v>
      </c>
      <c r="P90" s="6">
        <v>0</v>
      </c>
      <c r="Q90" s="6">
        <v>5800</v>
      </c>
      <c r="R90" s="6">
        <v>0</v>
      </c>
      <c r="S90" s="6">
        <v>6320</v>
      </c>
      <c r="T90" s="6"/>
    </row>
    <row r="91" spans="2:20">
      <c r="B91" s="5"/>
    </row>
    <row r="92" spans="2:20" ht="13">
      <c r="B92" s="3" t="s">
        <v>138</v>
      </c>
      <c r="C92" s="6"/>
      <c r="D92" s="6"/>
      <c r="E92" s="6"/>
      <c r="F92" s="6"/>
      <c r="G92" s="6"/>
      <c r="H92" s="6"/>
      <c r="I92" s="6"/>
      <c r="J92" s="6"/>
      <c r="K92" s="6"/>
      <c r="L92" s="6"/>
      <c r="M92" s="6"/>
      <c r="N92" s="6"/>
      <c r="O92" s="6"/>
      <c r="P92" s="6"/>
      <c r="Q92" s="6"/>
      <c r="R92" s="6"/>
      <c r="S92" s="6"/>
      <c r="T92" s="6"/>
    </row>
    <row r="93" spans="2:20">
      <c r="B93" s="5" t="s">
        <v>138</v>
      </c>
      <c r="C93" s="6">
        <v>20</v>
      </c>
      <c r="D93" s="6">
        <v>20</v>
      </c>
      <c r="E93" s="6">
        <v>30</v>
      </c>
      <c r="F93" s="6">
        <v>0</v>
      </c>
      <c r="G93" s="6">
        <v>0</v>
      </c>
      <c r="H93" s="6">
        <v>640</v>
      </c>
      <c r="I93" s="6">
        <v>50</v>
      </c>
      <c r="J93" s="6" t="s">
        <v>40</v>
      </c>
      <c r="K93" s="6">
        <v>80</v>
      </c>
      <c r="L93" s="6">
        <v>10</v>
      </c>
      <c r="M93" s="6">
        <v>240</v>
      </c>
      <c r="N93" s="6">
        <v>140</v>
      </c>
      <c r="O93" s="6">
        <v>20</v>
      </c>
      <c r="P93" s="6">
        <v>0</v>
      </c>
      <c r="Q93" s="6">
        <v>4520</v>
      </c>
      <c r="R93" s="6">
        <v>0</v>
      </c>
      <c r="S93" s="6">
        <v>5770</v>
      </c>
      <c r="T93" s="6"/>
    </row>
    <row r="94" spans="2:20">
      <c r="B94" s="5"/>
    </row>
    <row r="95" spans="2:20" ht="13">
      <c r="B95" s="3" t="s">
        <v>139</v>
      </c>
      <c r="C95" s="6"/>
      <c r="D95" s="6"/>
      <c r="E95" s="6"/>
      <c r="F95" s="6"/>
      <c r="G95" s="6"/>
      <c r="H95" s="6"/>
      <c r="I95" s="6"/>
      <c r="J95" s="6"/>
      <c r="K95" s="6"/>
      <c r="L95" s="6"/>
      <c r="M95" s="6"/>
      <c r="N95" s="6"/>
      <c r="O95" s="6"/>
      <c r="P95" s="6"/>
      <c r="Q95" s="6"/>
      <c r="R95" s="6"/>
      <c r="S95" s="6"/>
      <c r="T95" s="6"/>
    </row>
    <row r="96" spans="2:20">
      <c r="B96" s="5" t="s">
        <v>140</v>
      </c>
      <c r="C96" s="6">
        <v>620</v>
      </c>
      <c r="D96" s="6">
        <v>130</v>
      </c>
      <c r="E96" s="6">
        <v>4000</v>
      </c>
      <c r="F96" s="6">
        <v>8300</v>
      </c>
      <c r="G96" s="6">
        <v>4200</v>
      </c>
      <c r="H96" s="6">
        <v>2590</v>
      </c>
      <c r="I96" s="6">
        <v>2180</v>
      </c>
      <c r="J96" s="6">
        <v>0</v>
      </c>
      <c r="K96" s="6">
        <v>1470</v>
      </c>
      <c r="L96" s="6">
        <v>70</v>
      </c>
      <c r="M96" s="6">
        <v>1200</v>
      </c>
      <c r="N96" s="6">
        <v>4240</v>
      </c>
      <c r="O96" s="6">
        <v>240</v>
      </c>
      <c r="P96" s="6">
        <v>180</v>
      </c>
      <c r="Q96" s="6">
        <v>28390</v>
      </c>
      <c r="R96" s="6">
        <v>0</v>
      </c>
      <c r="S96" s="6">
        <v>57810</v>
      </c>
      <c r="T96" s="6"/>
    </row>
    <row r="97" spans="2:20">
      <c r="B97" s="5" t="s">
        <v>141</v>
      </c>
      <c r="C97" s="6">
        <v>50</v>
      </c>
      <c r="D97" s="6" t="s">
        <v>40</v>
      </c>
      <c r="E97" s="6">
        <v>20</v>
      </c>
      <c r="F97" s="6">
        <v>0</v>
      </c>
      <c r="G97" s="6">
        <v>0</v>
      </c>
      <c r="H97" s="6" t="s">
        <v>40</v>
      </c>
      <c r="I97" s="6">
        <v>40</v>
      </c>
      <c r="J97" s="6">
        <v>0</v>
      </c>
      <c r="K97" s="6">
        <v>80</v>
      </c>
      <c r="L97" s="6">
        <v>0</v>
      </c>
      <c r="M97" s="6">
        <v>0</v>
      </c>
      <c r="N97" s="6">
        <v>70</v>
      </c>
      <c r="O97" s="6">
        <v>3010</v>
      </c>
      <c r="P97" s="6">
        <v>0</v>
      </c>
      <c r="Q97" s="6">
        <v>0</v>
      </c>
      <c r="R97" s="6">
        <v>0</v>
      </c>
      <c r="S97" s="6">
        <v>3280</v>
      </c>
      <c r="T97" s="6"/>
    </row>
    <row r="98" spans="2:20">
      <c r="B98" s="5"/>
    </row>
    <row r="99" spans="2:20" ht="13">
      <c r="B99" s="3" t="s">
        <v>142</v>
      </c>
      <c r="C99" s="6"/>
      <c r="D99" s="6"/>
      <c r="E99" s="6"/>
      <c r="F99" s="6"/>
      <c r="G99" s="6"/>
      <c r="H99" s="6"/>
      <c r="I99" s="6"/>
      <c r="J99" s="6"/>
      <c r="K99" s="6"/>
      <c r="L99" s="6"/>
      <c r="M99" s="6"/>
      <c r="N99" s="6"/>
      <c r="O99" s="6"/>
      <c r="P99" s="6"/>
      <c r="Q99" s="6"/>
      <c r="R99" s="6"/>
      <c r="S99" s="6"/>
      <c r="T99" s="6"/>
    </row>
    <row r="100" spans="2:20">
      <c r="B100" s="5" t="s">
        <v>143</v>
      </c>
      <c r="C100" s="6">
        <v>120</v>
      </c>
      <c r="D100" s="6" t="s">
        <v>40</v>
      </c>
      <c r="E100" s="6">
        <v>30</v>
      </c>
      <c r="F100" s="6">
        <v>0</v>
      </c>
      <c r="G100" s="6">
        <v>0</v>
      </c>
      <c r="H100" s="6">
        <v>30</v>
      </c>
      <c r="I100" s="6">
        <v>90</v>
      </c>
      <c r="J100" s="6">
        <v>0</v>
      </c>
      <c r="K100" s="6">
        <v>90</v>
      </c>
      <c r="L100" s="6">
        <v>0</v>
      </c>
      <c r="M100" s="6" t="s">
        <v>40</v>
      </c>
      <c r="N100" s="6">
        <v>20</v>
      </c>
      <c r="O100" s="6">
        <v>10</v>
      </c>
      <c r="P100" s="6">
        <v>0</v>
      </c>
      <c r="Q100" s="6">
        <v>1550</v>
      </c>
      <c r="R100" s="6">
        <v>30</v>
      </c>
      <c r="S100" s="6">
        <v>1980</v>
      </c>
      <c r="T100" s="6"/>
    </row>
    <row r="101" spans="2:20">
      <c r="B101" s="5" t="s">
        <v>144</v>
      </c>
      <c r="C101" s="6">
        <v>20</v>
      </c>
      <c r="D101" s="6">
        <v>10</v>
      </c>
      <c r="E101" s="6">
        <v>10</v>
      </c>
      <c r="F101" s="6">
        <v>0</v>
      </c>
      <c r="G101" s="6">
        <v>10</v>
      </c>
      <c r="H101" s="6">
        <v>30</v>
      </c>
      <c r="I101" s="6">
        <v>10</v>
      </c>
      <c r="J101" s="6">
        <v>0</v>
      </c>
      <c r="K101" s="6" t="s">
        <v>40</v>
      </c>
      <c r="L101" s="6" t="s">
        <v>40</v>
      </c>
      <c r="M101" s="6" t="s">
        <v>40</v>
      </c>
      <c r="N101" s="6">
        <v>10</v>
      </c>
      <c r="O101" s="6">
        <v>0</v>
      </c>
      <c r="P101" s="6" t="s">
        <v>40</v>
      </c>
      <c r="Q101" s="6">
        <v>0</v>
      </c>
      <c r="R101" s="6">
        <v>0</v>
      </c>
      <c r="S101" s="6">
        <v>110</v>
      </c>
      <c r="T101" s="6"/>
    </row>
    <row r="102" spans="2:20">
      <c r="B102" s="5" t="s">
        <v>145</v>
      </c>
      <c r="C102" s="6" t="s">
        <v>40</v>
      </c>
      <c r="D102" s="6" t="s">
        <v>40</v>
      </c>
      <c r="E102" s="6">
        <v>10</v>
      </c>
      <c r="F102" s="6">
        <v>30</v>
      </c>
      <c r="G102" s="6">
        <v>0</v>
      </c>
      <c r="H102" s="6" t="s">
        <v>40</v>
      </c>
      <c r="I102" s="6">
        <v>10</v>
      </c>
      <c r="J102" s="6">
        <v>0</v>
      </c>
      <c r="K102" s="6">
        <v>10</v>
      </c>
      <c r="L102" s="6">
        <v>330</v>
      </c>
      <c r="M102" s="6">
        <v>0</v>
      </c>
      <c r="N102" s="6" t="s">
        <v>40</v>
      </c>
      <c r="O102" s="6">
        <v>0</v>
      </c>
      <c r="P102" s="6">
        <v>0</v>
      </c>
      <c r="Q102" s="6">
        <v>0</v>
      </c>
      <c r="R102" s="6">
        <v>30</v>
      </c>
      <c r="S102" s="6">
        <v>440</v>
      </c>
      <c r="T102" s="6"/>
    </row>
    <row r="103" spans="2:20">
      <c r="B103" s="5" t="s">
        <v>146</v>
      </c>
      <c r="C103" s="6">
        <v>0</v>
      </c>
      <c r="D103" s="6">
        <v>0</v>
      </c>
      <c r="E103" s="6" t="s">
        <v>40</v>
      </c>
      <c r="F103" s="6">
        <v>0</v>
      </c>
      <c r="G103" s="6">
        <v>0</v>
      </c>
      <c r="H103" s="6">
        <v>0</v>
      </c>
      <c r="I103" s="6">
        <v>0</v>
      </c>
      <c r="J103" s="6">
        <v>0</v>
      </c>
      <c r="K103" s="6">
        <v>0</v>
      </c>
      <c r="L103" s="6">
        <v>0</v>
      </c>
      <c r="M103" s="6">
        <v>0</v>
      </c>
      <c r="N103" s="6">
        <v>0</v>
      </c>
      <c r="O103" s="6">
        <v>0</v>
      </c>
      <c r="P103" s="6">
        <v>0</v>
      </c>
      <c r="Q103" s="6">
        <v>40</v>
      </c>
      <c r="R103" s="6">
        <v>0</v>
      </c>
      <c r="S103" s="6">
        <v>40</v>
      </c>
      <c r="T103" s="6"/>
    </row>
    <row r="104" spans="2:20">
      <c r="B104" s="5" t="s">
        <v>147</v>
      </c>
      <c r="C104" s="6">
        <v>0</v>
      </c>
      <c r="D104" s="6">
        <v>0</v>
      </c>
      <c r="E104" s="6">
        <v>0</v>
      </c>
      <c r="F104" s="6">
        <v>0</v>
      </c>
      <c r="G104" s="6">
        <v>0</v>
      </c>
      <c r="H104" s="6">
        <v>0</v>
      </c>
      <c r="I104" s="6">
        <v>0</v>
      </c>
      <c r="J104" s="6">
        <v>0</v>
      </c>
      <c r="K104" s="6">
        <v>0</v>
      </c>
      <c r="L104" s="6">
        <v>0</v>
      </c>
      <c r="M104" s="6">
        <v>0</v>
      </c>
      <c r="N104" s="6">
        <v>0</v>
      </c>
      <c r="O104" s="6">
        <v>0</v>
      </c>
      <c r="P104" s="6">
        <v>0</v>
      </c>
      <c r="Q104" s="6">
        <v>0</v>
      </c>
      <c r="R104" s="6">
        <v>30</v>
      </c>
      <c r="S104" s="6">
        <v>30</v>
      </c>
      <c r="T104" s="6"/>
    </row>
    <row r="105" spans="2:20">
      <c r="B105" s="5"/>
    </row>
    <row r="106" spans="2:20" ht="13">
      <c r="B106" s="3" t="s">
        <v>148</v>
      </c>
      <c r="C106" s="6"/>
      <c r="D106" s="6"/>
      <c r="E106" s="6"/>
      <c r="F106" s="6"/>
      <c r="G106" s="6"/>
      <c r="H106" s="6"/>
      <c r="I106" s="6"/>
      <c r="J106" s="6"/>
      <c r="K106" s="6"/>
      <c r="L106" s="6"/>
      <c r="M106" s="6"/>
      <c r="N106" s="6"/>
      <c r="O106" s="6"/>
      <c r="P106" s="6"/>
      <c r="Q106" s="6"/>
      <c r="R106" s="6"/>
      <c r="S106" s="6"/>
      <c r="T106" s="6"/>
    </row>
    <row r="107" spans="2:20" ht="14.5">
      <c r="B107" s="2806" t="s">
        <v>776</v>
      </c>
      <c r="C107" s="6">
        <v>0</v>
      </c>
      <c r="D107" s="6">
        <v>0</v>
      </c>
      <c r="E107" s="6">
        <v>0</v>
      </c>
      <c r="F107" s="6">
        <v>0</v>
      </c>
      <c r="G107" s="6">
        <v>0</v>
      </c>
      <c r="H107" s="6">
        <v>0</v>
      </c>
      <c r="I107" s="6">
        <v>0</v>
      </c>
      <c r="J107" s="6">
        <v>0</v>
      </c>
      <c r="K107" s="6">
        <v>0</v>
      </c>
      <c r="L107" s="6">
        <v>0</v>
      </c>
      <c r="M107" s="6">
        <v>0</v>
      </c>
      <c r="N107" s="6">
        <v>0</v>
      </c>
      <c r="O107" s="6">
        <v>0</v>
      </c>
      <c r="P107" s="6">
        <v>0</v>
      </c>
      <c r="Q107" s="6">
        <v>0</v>
      </c>
      <c r="R107" s="6">
        <v>32870</v>
      </c>
      <c r="S107" s="6">
        <v>32870</v>
      </c>
      <c r="T107" s="6"/>
    </row>
    <row r="108" spans="2:20">
      <c r="B108" s="5"/>
    </row>
    <row r="109" spans="2:20" ht="13">
      <c r="B109" s="3" t="s">
        <v>150</v>
      </c>
      <c r="C109" s="6"/>
      <c r="D109" s="6"/>
      <c r="E109" s="6"/>
      <c r="F109" s="6"/>
      <c r="G109" s="6"/>
      <c r="H109" s="6"/>
      <c r="I109" s="6"/>
      <c r="J109" s="6"/>
      <c r="K109" s="6"/>
      <c r="L109" s="6"/>
      <c r="M109" s="6"/>
      <c r="N109" s="6"/>
      <c r="O109" s="6"/>
      <c r="P109" s="6"/>
      <c r="Q109" s="6"/>
      <c r="R109" s="6"/>
      <c r="S109" s="6"/>
      <c r="T109" s="6"/>
    </row>
    <row r="110" spans="2:20">
      <c r="B110" s="5" t="s">
        <v>151</v>
      </c>
      <c r="C110" s="6">
        <v>390</v>
      </c>
      <c r="D110" s="6">
        <v>210</v>
      </c>
      <c r="E110" s="6">
        <v>120</v>
      </c>
      <c r="F110" s="6">
        <v>0</v>
      </c>
      <c r="G110" s="6">
        <v>0</v>
      </c>
      <c r="H110" s="6">
        <v>860</v>
      </c>
      <c r="I110" s="6">
        <v>490</v>
      </c>
      <c r="J110" s="6">
        <v>0</v>
      </c>
      <c r="K110" s="6">
        <v>720</v>
      </c>
      <c r="L110" s="6">
        <v>0</v>
      </c>
      <c r="M110" s="6">
        <v>100</v>
      </c>
      <c r="N110" s="6">
        <v>330</v>
      </c>
      <c r="O110" s="6">
        <v>270</v>
      </c>
      <c r="P110" s="6">
        <v>0</v>
      </c>
      <c r="Q110" s="6">
        <v>1720</v>
      </c>
      <c r="R110" s="6">
        <v>0</v>
      </c>
      <c r="S110" s="6">
        <v>5200</v>
      </c>
      <c r="T110" s="6"/>
    </row>
    <row r="111" spans="2:20">
      <c r="B111" s="5" t="s">
        <v>152</v>
      </c>
      <c r="C111" s="6">
        <v>0</v>
      </c>
      <c r="D111" s="6">
        <v>0</v>
      </c>
      <c r="E111" s="6">
        <v>0</v>
      </c>
      <c r="F111" s="6">
        <v>0</v>
      </c>
      <c r="G111" s="6">
        <v>0</v>
      </c>
      <c r="H111" s="6">
        <v>10</v>
      </c>
      <c r="I111" s="6" t="s">
        <v>40</v>
      </c>
      <c r="J111" s="6">
        <v>0</v>
      </c>
      <c r="K111" s="6">
        <v>0</v>
      </c>
      <c r="L111" s="6">
        <v>0</v>
      </c>
      <c r="M111" s="6" t="s">
        <v>40</v>
      </c>
      <c r="N111" s="6">
        <v>0</v>
      </c>
      <c r="O111" s="6">
        <v>0</v>
      </c>
      <c r="P111" s="6">
        <v>0</v>
      </c>
      <c r="Q111" s="6">
        <v>270</v>
      </c>
      <c r="R111" s="6">
        <v>0</v>
      </c>
      <c r="S111" s="6">
        <v>280</v>
      </c>
      <c r="T111" s="6"/>
    </row>
    <row r="112" spans="2:20">
      <c r="B112" s="5" t="s">
        <v>790</v>
      </c>
      <c r="C112" s="6">
        <v>10</v>
      </c>
      <c r="D112" s="6">
        <v>0</v>
      </c>
      <c r="E112" s="6">
        <v>20</v>
      </c>
      <c r="F112" s="6">
        <v>0</v>
      </c>
      <c r="G112" s="6">
        <v>0</v>
      </c>
      <c r="H112" s="6">
        <v>180</v>
      </c>
      <c r="I112" s="6">
        <v>250</v>
      </c>
      <c r="J112" s="6">
        <v>0</v>
      </c>
      <c r="K112" s="6">
        <v>90</v>
      </c>
      <c r="L112" s="6">
        <v>0</v>
      </c>
      <c r="M112" s="6">
        <v>1070</v>
      </c>
      <c r="N112" s="6">
        <v>380</v>
      </c>
      <c r="O112" s="6">
        <v>80</v>
      </c>
      <c r="P112" s="6">
        <v>0</v>
      </c>
      <c r="Q112" s="6">
        <v>12930</v>
      </c>
      <c r="R112" s="6">
        <v>0</v>
      </c>
      <c r="S112" s="6">
        <v>15010</v>
      </c>
      <c r="T112" s="6"/>
    </row>
    <row r="113" spans="2:20">
      <c r="B113" s="5" t="s">
        <v>153</v>
      </c>
      <c r="C113" s="6">
        <v>0</v>
      </c>
      <c r="D113" s="6">
        <v>150</v>
      </c>
      <c r="E113" s="6">
        <v>10</v>
      </c>
      <c r="F113" s="6">
        <v>0</v>
      </c>
      <c r="G113" s="6">
        <v>0</v>
      </c>
      <c r="H113" s="6">
        <v>0</v>
      </c>
      <c r="I113" s="6">
        <v>20</v>
      </c>
      <c r="J113" s="6">
        <v>0</v>
      </c>
      <c r="K113" s="6" t="s">
        <v>40</v>
      </c>
      <c r="L113" s="6">
        <v>0</v>
      </c>
      <c r="M113" s="6">
        <v>80</v>
      </c>
      <c r="N113" s="6" t="s">
        <v>40</v>
      </c>
      <c r="O113" s="6">
        <v>0</v>
      </c>
      <c r="P113" s="6">
        <v>0</v>
      </c>
      <c r="Q113" s="6">
        <v>860</v>
      </c>
      <c r="R113" s="6">
        <v>0</v>
      </c>
      <c r="S113" s="6">
        <v>1120</v>
      </c>
      <c r="T113" s="6"/>
    </row>
    <row r="114" spans="2:20">
      <c r="B114" s="5" t="s">
        <v>789</v>
      </c>
      <c r="C114" s="6" t="s">
        <v>40</v>
      </c>
      <c r="D114" s="6">
        <v>660</v>
      </c>
      <c r="E114" s="6">
        <v>10</v>
      </c>
      <c r="F114" s="6">
        <v>0</v>
      </c>
      <c r="G114" s="6">
        <v>0</v>
      </c>
      <c r="H114" s="6">
        <v>0</v>
      </c>
      <c r="I114" s="6">
        <v>0</v>
      </c>
      <c r="J114" s="6">
        <v>0</v>
      </c>
      <c r="K114" s="6">
        <v>130</v>
      </c>
      <c r="L114" s="6">
        <v>60</v>
      </c>
      <c r="M114" s="6">
        <v>0</v>
      </c>
      <c r="N114" s="6">
        <v>0</v>
      </c>
      <c r="O114" s="6">
        <v>0</v>
      </c>
      <c r="P114" s="6">
        <v>670</v>
      </c>
      <c r="Q114" s="6">
        <v>49500</v>
      </c>
      <c r="R114" s="6">
        <v>0</v>
      </c>
      <c r="S114" s="6">
        <v>51030</v>
      </c>
      <c r="T114" s="6"/>
    </row>
    <row r="115" spans="2:20">
      <c r="B115" s="5" t="s">
        <v>154</v>
      </c>
      <c r="C115" s="6">
        <v>0</v>
      </c>
      <c r="D115" s="6">
        <v>0</v>
      </c>
      <c r="E115" s="6">
        <v>0</v>
      </c>
      <c r="F115" s="6">
        <v>0</v>
      </c>
      <c r="G115" s="6">
        <v>0</v>
      </c>
      <c r="H115" s="6">
        <v>0</v>
      </c>
      <c r="I115" s="6">
        <v>0</v>
      </c>
      <c r="J115" s="6">
        <v>0</v>
      </c>
      <c r="K115" s="6">
        <v>0</v>
      </c>
      <c r="L115" s="6">
        <v>0</v>
      </c>
      <c r="M115" s="6">
        <v>60</v>
      </c>
      <c r="N115" s="6">
        <v>0</v>
      </c>
      <c r="O115" s="6">
        <v>0</v>
      </c>
      <c r="P115" s="6">
        <v>0</v>
      </c>
      <c r="Q115" s="6">
        <v>1250</v>
      </c>
      <c r="R115" s="6">
        <v>0</v>
      </c>
      <c r="S115" s="6">
        <v>1310</v>
      </c>
      <c r="T115" s="6"/>
    </row>
    <row r="116" spans="2:20">
      <c r="B116" s="5"/>
    </row>
    <row r="117" spans="2:20" ht="13">
      <c r="B117" s="3" t="s">
        <v>155</v>
      </c>
      <c r="C117" s="6"/>
      <c r="D117" s="6"/>
      <c r="E117" s="6"/>
      <c r="F117" s="6"/>
      <c r="G117" s="6"/>
      <c r="H117" s="6"/>
      <c r="I117" s="6"/>
      <c r="J117" s="6"/>
      <c r="K117" s="6"/>
      <c r="L117" s="6"/>
      <c r="M117" s="6"/>
      <c r="N117" s="6"/>
      <c r="O117" s="6"/>
      <c r="P117" s="6"/>
      <c r="Q117" s="6"/>
      <c r="R117" s="6"/>
      <c r="S117" s="6"/>
      <c r="T117" s="6"/>
    </row>
    <row r="118" spans="2:20">
      <c r="B118" s="5" t="s">
        <v>155</v>
      </c>
      <c r="C118" s="6">
        <v>0</v>
      </c>
      <c r="D118" s="6">
        <v>40</v>
      </c>
      <c r="E118" s="6">
        <v>20</v>
      </c>
      <c r="F118" s="6">
        <v>0</v>
      </c>
      <c r="G118" s="6">
        <v>0</v>
      </c>
      <c r="H118" s="6">
        <v>100</v>
      </c>
      <c r="I118" s="6">
        <v>10</v>
      </c>
      <c r="J118" s="6">
        <v>0</v>
      </c>
      <c r="K118" s="6">
        <v>20</v>
      </c>
      <c r="L118" s="6">
        <v>0</v>
      </c>
      <c r="M118" s="6">
        <v>0</v>
      </c>
      <c r="N118" s="6">
        <v>0</v>
      </c>
      <c r="O118" s="6">
        <v>10</v>
      </c>
      <c r="P118" s="6">
        <v>0</v>
      </c>
      <c r="Q118" s="6">
        <v>320</v>
      </c>
      <c r="R118" s="6">
        <v>0</v>
      </c>
      <c r="S118" s="6">
        <v>520</v>
      </c>
      <c r="T118" s="6"/>
    </row>
    <row r="119" spans="2:20">
      <c r="B119" s="5"/>
    </row>
    <row r="120" spans="2:20" ht="13">
      <c r="B120" s="3" t="s">
        <v>156</v>
      </c>
      <c r="C120" s="6"/>
      <c r="D120" s="6"/>
      <c r="E120" s="6"/>
      <c r="F120" s="6"/>
      <c r="G120" s="6"/>
      <c r="H120" s="6"/>
      <c r="I120" s="6"/>
      <c r="J120" s="6"/>
      <c r="K120" s="6"/>
      <c r="L120" s="6"/>
      <c r="M120" s="6"/>
      <c r="N120" s="6"/>
      <c r="O120" s="6"/>
      <c r="P120" s="6"/>
      <c r="Q120" s="6"/>
      <c r="R120" s="6"/>
      <c r="S120" s="6"/>
      <c r="T120" s="6"/>
    </row>
    <row r="121" spans="2:20">
      <c r="B121" s="5" t="s">
        <v>156</v>
      </c>
      <c r="C121" s="6">
        <v>0</v>
      </c>
      <c r="D121" s="6">
        <v>20</v>
      </c>
      <c r="E121" s="6">
        <v>30</v>
      </c>
      <c r="F121" s="6">
        <v>0</v>
      </c>
      <c r="G121" s="6">
        <v>0</v>
      </c>
      <c r="H121" s="6">
        <v>250</v>
      </c>
      <c r="I121" s="6">
        <v>40</v>
      </c>
      <c r="J121" s="6">
        <v>0</v>
      </c>
      <c r="K121" s="6">
        <v>180</v>
      </c>
      <c r="L121" s="6">
        <v>0</v>
      </c>
      <c r="M121" s="6">
        <v>50</v>
      </c>
      <c r="N121" s="6">
        <v>90</v>
      </c>
      <c r="O121" s="6">
        <v>30</v>
      </c>
      <c r="P121" s="6">
        <v>40</v>
      </c>
      <c r="Q121" s="6">
        <v>4620</v>
      </c>
      <c r="R121" s="6">
        <v>0</v>
      </c>
      <c r="S121" s="6">
        <v>5350</v>
      </c>
      <c r="T121" s="6"/>
    </row>
    <row r="122" spans="2:20">
      <c r="B122" s="5"/>
    </row>
    <row r="123" spans="2:20" ht="13">
      <c r="B123" s="3" t="s">
        <v>157</v>
      </c>
      <c r="C123" s="6"/>
      <c r="D123" s="6"/>
      <c r="E123" s="6"/>
      <c r="F123" s="6"/>
      <c r="G123" s="6"/>
      <c r="H123" s="6"/>
      <c r="I123" s="6"/>
      <c r="J123" s="6"/>
      <c r="K123" s="6"/>
      <c r="L123" s="6"/>
      <c r="M123" s="6"/>
      <c r="N123" s="6"/>
      <c r="O123" s="6"/>
      <c r="P123" s="6"/>
      <c r="Q123" s="6"/>
      <c r="R123" s="6"/>
      <c r="S123" s="6"/>
      <c r="T123" s="6"/>
    </row>
    <row r="124" spans="2:20">
      <c r="B124" s="5" t="s">
        <v>157</v>
      </c>
      <c r="C124" s="6">
        <v>0</v>
      </c>
      <c r="D124" s="6">
        <v>0</v>
      </c>
      <c r="E124" s="6">
        <v>10</v>
      </c>
      <c r="F124" s="6">
        <v>0</v>
      </c>
      <c r="G124" s="6">
        <v>0</v>
      </c>
      <c r="H124" s="6" t="s">
        <v>40</v>
      </c>
      <c r="I124" s="6">
        <v>10</v>
      </c>
      <c r="J124" s="6">
        <v>0</v>
      </c>
      <c r="K124" s="6">
        <v>10</v>
      </c>
      <c r="L124" s="6">
        <v>0</v>
      </c>
      <c r="M124" s="6">
        <v>0</v>
      </c>
      <c r="N124" s="6">
        <v>0</v>
      </c>
      <c r="O124" s="6" t="s">
        <v>40</v>
      </c>
      <c r="P124" s="6" t="s">
        <v>40</v>
      </c>
      <c r="Q124" s="6">
        <v>120</v>
      </c>
      <c r="R124" s="6">
        <v>0</v>
      </c>
      <c r="S124" s="6">
        <v>160</v>
      </c>
      <c r="T124" s="6"/>
    </row>
    <row r="125" spans="2:20">
      <c r="B125" s="5"/>
    </row>
    <row r="126" spans="2:20" ht="13">
      <c r="B126" s="3" t="s">
        <v>158</v>
      </c>
      <c r="C126" s="6"/>
      <c r="D126" s="6"/>
      <c r="E126" s="6"/>
      <c r="F126" s="6"/>
      <c r="G126" s="6"/>
      <c r="H126" s="6"/>
      <c r="I126" s="6"/>
      <c r="J126" s="6"/>
      <c r="K126" s="6"/>
      <c r="L126" s="6"/>
      <c r="M126" s="6"/>
      <c r="N126" s="6"/>
      <c r="O126" s="6"/>
      <c r="P126" s="6"/>
      <c r="Q126" s="6"/>
      <c r="R126" s="6"/>
      <c r="S126" s="6"/>
      <c r="T126" s="6"/>
    </row>
    <row r="127" spans="2:20">
      <c r="B127" s="5" t="s">
        <v>158</v>
      </c>
      <c r="C127" s="6">
        <v>150</v>
      </c>
      <c r="D127" s="6">
        <v>10</v>
      </c>
      <c r="E127" s="6">
        <v>30</v>
      </c>
      <c r="F127" s="6">
        <v>0</v>
      </c>
      <c r="G127" s="6">
        <v>0</v>
      </c>
      <c r="H127" s="6">
        <v>80</v>
      </c>
      <c r="I127" s="6">
        <v>30</v>
      </c>
      <c r="J127" s="6">
        <v>0</v>
      </c>
      <c r="K127" s="6">
        <v>50</v>
      </c>
      <c r="L127" s="6">
        <v>0</v>
      </c>
      <c r="M127" s="6">
        <v>20</v>
      </c>
      <c r="N127" s="6">
        <v>30</v>
      </c>
      <c r="O127" s="6">
        <v>10</v>
      </c>
      <c r="P127" s="6">
        <v>0</v>
      </c>
      <c r="Q127" s="6">
        <v>1290</v>
      </c>
      <c r="R127" s="6">
        <v>0</v>
      </c>
      <c r="S127" s="6">
        <v>1710</v>
      </c>
      <c r="T127" s="6"/>
    </row>
    <row r="128" spans="2:20">
      <c r="B128" s="5"/>
    </row>
    <row r="129" spans="2:20" ht="13">
      <c r="B129" s="3" t="s">
        <v>159</v>
      </c>
      <c r="C129" s="6"/>
      <c r="D129" s="6"/>
      <c r="E129" s="6"/>
      <c r="F129" s="6"/>
      <c r="G129" s="6"/>
      <c r="H129" s="6"/>
      <c r="I129" s="6"/>
      <c r="J129" s="6"/>
      <c r="K129" s="6"/>
      <c r="L129" s="6"/>
      <c r="M129" s="6"/>
      <c r="N129" s="6"/>
      <c r="O129" s="6"/>
      <c r="P129" s="6"/>
      <c r="Q129" s="6"/>
      <c r="R129" s="6"/>
      <c r="S129" s="6"/>
      <c r="T129" s="6"/>
    </row>
    <row r="130" spans="2:20">
      <c r="B130" s="5" t="s">
        <v>159</v>
      </c>
      <c r="C130" s="6">
        <v>70</v>
      </c>
      <c r="D130" s="6">
        <v>0</v>
      </c>
      <c r="E130" s="6">
        <v>40</v>
      </c>
      <c r="F130" s="6">
        <v>0</v>
      </c>
      <c r="G130" s="6">
        <v>0</v>
      </c>
      <c r="H130" s="6">
        <v>60</v>
      </c>
      <c r="I130" s="6">
        <v>30</v>
      </c>
      <c r="J130" s="6">
        <v>0</v>
      </c>
      <c r="K130" s="6">
        <v>20</v>
      </c>
      <c r="L130" s="6">
        <v>0</v>
      </c>
      <c r="M130" s="6">
        <v>80</v>
      </c>
      <c r="N130" s="6">
        <v>10</v>
      </c>
      <c r="O130" s="6">
        <v>10</v>
      </c>
      <c r="P130" s="6">
        <v>0</v>
      </c>
      <c r="Q130" s="6">
        <v>850</v>
      </c>
      <c r="R130" s="6">
        <v>0</v>
      </c>
      <c r="S130" s="6">
        <v>1160</v>
      </c>
      <c r="T130" s="6"/>
    </row>
    <row r="131" spans="2:20">
      <c r="B131" s="5"/>
    </row>
    <row r="132" spans="2:20" ht="13">
      <c r="B132" s="3" t="s">
        <v>161</v>
      </c>
      <c r="C132" s="6"/>
      <c r="D132" s="6"/>
      <c r="E132" s="6"/>
      <c r="F132" s="6"/>
      <c r="G132" s="6"/>
      <c r="H132" s="6"/>
      <c r="I132" s="6"/>
      <c r="J132" s="6"/>
      <c r="K132" s="6"/>
      <c r="L132" s="6"/>
      <c r="M132" s="6"/>
      <c r="N132" s="6"/>
      <c r="O132" s="6"/>
      <c r="P132" s="6"/>
      <c r="Q132" s="6"/>
      <c r="R132" s="6"/>
      <c r="S132" s="6"/>
      <c r="T132" s="6"/>
    </row>
    <row r="133" spans="2:20">
      <c r="B133" s="5" t="s">
        <v>161</v>
      </c>
      <c r="C133" s="6">
        <v>50</v>
      </c>
      <c r="D133" s="6" t="s">
        <v>40</v>
      </c>
      <c r="E133" s="6">
        <v>20</v>
      </c>
      <c r="F133" s="6">
        <v>0</v>
      </c>
      <c r="G133" s="6">
        <v>0</v>
      </c>
      <c r="H133" s="6">
        <v>10</v>
      </c>
      <c r="I133" s="6">
        <v>10</v>
      </c>
      <c r="J133" s="6">
        <v>0</v>
      </c>
      <c r="K133" s="6">
        <v>10</v>
      </c>
      <c r="L133" s="6">
        <v>0</v>
      </c>
      <c r="M133" s="6">
        <v>10</v>
      </c>
      <c r="N133" s="6" t="s">
        <v>40</v>
      </c>
      <c r="O133" s="6" t="s">
        <v>40</v>
      </c>
      <c r="P133" s="6">
        <v>0</v>
      </c>
      <c r="Q133" s="6">
        <v>220</v>
      </c>
      <c r="R133" s="6">
        <v>0</v>
      </c>
      <c r="S133" s="6">
        <v>320</v>
      </c>
      <c r="T133" s="6"/>
    </row>
    <row r="134" spans="2:20">
      <c r="B134" s="5"/>
    </row>
    <row r="135" spans="2:20" ht="13">
      <c r="B135" s="3" t="s">
        <v>160</v>
      </c>
      <c r="C135" s="6"/>
      <c r="D135" s="6"/>
      <c r="E135" s="6"/>
      <c r="F135" s="6"/>
      <c r="G135" s="6"/>
      <c r="H135" s="6"/>
      <c r="I135" s="6"/>
      <c r="J135" s="6"/>
      <c r="K135" s="6"/>
      <c r="L135" s="6"/>
      <c r="M135" s="6"/>
      <c r="N135" s="6"/>
      <c r="O135" s="6"/>
      <c r="P135" s="6"/>
      <c r="Q135" s="6"/>
      <c r="R135" s="6"/>
      <c r="S135" s="6"/>
      <c r="T135" s="6"/>
    </row>
    <row r="136" spans="2:20">
      <c r="B136" s="5" t="s">
        <v>160</v>
      </c>
      <c r="C136" s="6">
        <v>0</v>
      </c>
      <c r="D136" s="6" t="s">
        <v>40</v>
      </c>
      <c r="E136" s="6">
        <v>10</v>
      </c>
      <c r="F136" s="6">
        <v>0</v>
      </c>
      <c r="G136" s="6">
        <v>0</v>
      </c>
      <c r="H136" s="6">
        <v>20</v>
      </c>
      <c r="I136" s="6">
        <v>10</v>
      </c>
      <c r="J136" s="6">
        <v>0</v>
      </c>
      <c r="K136" s="6">
        <v>10</v>
      </c>
      <c r="L136" s="6">
        <v>0</v>
      </c>
      <c r="M136" s="6">
        <v>10</v>
      </c>
      <c r="N136" s="6">
        <v>0</v>
      </c>
      <c r="O136" s="6" t="s">
        <v>40</v>
      </c>
      <c r="P136" s="6">
        <v>0</v>
      </c>
      <c r="Q136" s="6">
        <v>190</v>
      </c>
      <c r="R136" s="6">
        <v>0</v>
      </c>
      <c r="S136" s="6">
        <v>250</v>
      </c>
      <c r="T136" s="6"/>
    </row>
    <row r="137" spans="2:20">
      <c r="B137" s="5"/>
    </row>
    <row r="138" spans="2:20" ht="13">
      <c r="B138" s="3" t="s">
        <v>162</v>
      </c>
      <c r="C138" s="6"/>
      <c r="D138" s="6"/>
      <c r="E138" s="6"/>
      <c r="F138" s="6"/>
      <c r="G138" s="6"/>
      <c r="H138" s="6"/>
      <c r="I138" s="6"/>
      <c r="J138" s="6"/>
      <c r="K138" s="6"/>
      <c r="L138" s="6"/>
      <c r="M138" s="6"/>
      <c r="N138" s="6"/>
      <c r="O138" s="6"/>
      <c r="P138" s="6"/>
      <c r="Q138" s="6"/>
      <c r="R138" s="6"/>
      <c r="S138" s="6"/>
      <c r="T138" s="6"/>
    </row>
    <row r="139" spans="2:20">
      <c r="B139" s="5" t="s">
        <v>163</v>
      </c>
      <c r="C139" s="6">
        <v>0</v>
      </c>
      <c r="D139" s="6">
        <v>0</v>
      </c>
      <c r="E139" s="6" t="s">
        <v>40</v>
      </c>
      <c r="F139" s="6">
        <v>0</v>
      </c>
      <c r="G139" s="6">
        <v>0</v>
      </c>
      <c r="H139" s="6">
        <v>0</v>
      </c>
      <c r="I139" s="6">
        <v>0</v>
      </c>
      <c r="J139" s="6">
        <v>0</v>
      </c>
      <c r="K139" s="6" t="s">
        <v>40</v>
      </c>
      <c r="L139" s="6">
        <v>0</v>
      </c>
      <c r="M139" s="6">
        <v>0</v>
      </c>
      <c r="N139" s="6" t="s">
        <v>40</v>
      </c>
      <c r="O139" s="6">
        <v>0</v>
      </c>
      <c r="P139" s="6">
        <v>0</v>
      </c>
      <c r="Q139" s="6">
        <v>0</v>
      </c>
      <c r="R139" s="6">
        <v>100</v>
      </c>
      <c r="S139" s="6">
        <v>110</v>
      </c>
      <c r="T139" s="6"/>
    </row>
    <row r="140" spans="2:20">
      <c r="B140" s="5"/>
    </row>
    <row r="141" spans="2:20" ht="13">
      <c r="B141" s="3" t="s">
        <v>164</v>
      </c>
      <c r="C141" s="6"/>
      <c r="D141" s="6"/>
      <c r="E141" s="6"/>
      <c r="F141" s="6"/>
      <c r="G141" s="6"/>
      <c r="H141" s="6"/>
      <c r="I141" s="6"/>
      <c r="J141" s="6"/>
      <c r="K141" s="6"/>
      <c r="L141" s="6"/>
      <c r="M141" s="6"/>
      <c r="N141" s="6"/>
      <c r="O141" s="6"/>
      <c r="P141" s="6"/>
      <c r="Q141" s="6"/>
      <c r="R141" s="6"/>
      <c r="S141" s="6"/>
      <c r="T141" s="6"/>
    </row>
    <row r="142" spans="2:20" ht="14.5">
      <c r="B142" s="2806" t="s">
        <v>623</v>
      </c>
      <c r="C142" s="6">
        <v>0</v>
      </c>
      <c r="D142" s="6">
        <v>0</v>
      </c>
      <c r="E142" s="6">
        <v>0</v>
      </c>
      <c r="F142" s="6">
        <v>0</v>
      </c>
      <c r="G142" s="6">
        <v>0</v>
      </c>
      <c r="H142" s="6">
        <v>0</v>
      </c>
      <c r="I142" s="6">
        <v>0</v>
      </c>
      <c r="J142" s="6">
        <v>0</v>
      </c>
      <c r="K142" s="6">
        <v>0</v>
      </c>
      <c r="L142" s="6">
        <v>0</v>
      </c>
      <c r="M142" s="6">
        <v>0</v>
      </c>
      <c r="N142" s="6">
        <v>0</v>
      </c>
      <c r="O142" s="6">
        <v>0</v>
      </c>
      <c r="P142" s="6">
        <v>0</v>
      </c>
      <c r="Q142" s="6">
        <v>0</v>
      </c>
      <c r="R142" s="6">
        <v>7490</v>
      </c>
      <c r="S142" s="6">
        <v>7490</v>
      </c>
      <c r="T142" s="6"/>
    </row>
    <row r="143" spans="2:20" ht="14.5">
      <c r="B143" s="2806" t="s">
        <v>624</v>
      </c>
      <c r="C143" s="6">
        <v>0</v>
      </c>
      <c r="D143" s="6">
        <v>0</v>
      </c>
      <c r="E143" s="6">
        <v>0</v>
      </c>
      <c r="F143" s="6">
        <v>0</v>
      </c>
      <c r="G143" s="6">
        <v>0</v>
      </c>
      <c r="H143" s="6">
        <v>0</v>
      </c>
      <c r="I143" s="6">
        <v>0</v>
      </c>
      <c r="J143" s="6">
        <v>0</v>
      </c>
      <c r="K143" s="6">
        <v>0</v>
      </c>
      <c r="L143" s="6">
        <v>0</v>
      </c>
      <c r="M143" s="6">
        <v>0</v>
      </c>
      <c r="N143" s="6">
        <v>0</v>
      </c>
      <c r="O143" s="6">
        <v>0</v>
      </c>
      <c r="P143" s="6">
        <v>0</v>
      </c>
      <c r="Q143" s="6">
        <v>0</v>
      </c>
      <c r="R143" s="6">
        <v>100</v>
      </c>
      <c r="S143" s="6">
        <v>100</v>
      </c>
      <c r="T143" s="6"/>
    </row>
    <row r="144" spans="2:20">
      <c r="B144" s="5" t="s">
        <v>167</v>
      </c>
      <c r="C144" s="6">
        <v>0</v>
      </c>
      <c r="D144" s="6">
        <v>0</v>
      </c>
      <c r="E144" s="6">
        <v>10</v>
      </c>
      <c r="F144" s="6">
        <v>0</v>
      </c>
      <c r="G144" s="6">
        <v>0</v>
      </c>
      <c r="H144" s="6">
        <v>50</v>
      </c>
      <c r="I144" s="6">
        <v>20</v>
      </c>
      <c r="J144" s="6">
        <v>0</v>
      </c>
      <c r="K144" s="6">
        <v>30</v>
      </c>
      <c r="L144" s="6">
        <v>0</v>
      </c>
      <c r="M144" s="6">
        <v>560</v>
      </c>
      <c r="N144" s="6">
        <v>0</v>
      </c>
      <c r="O144" s="6">
        <v>0</v>
      </c>
      <c r="P144" s="6" t="s">
        <v>40</v>
      </c>
      <c r="Q144" s="6">
        <v>1210</v>
      </c>
      <c r="R144" s="6">
        <v>0</v>
      </c>
      <c r="S144" s="6">
        <v>1880</v>
      </c>
      <c r="T144" s="6"/>
    </row>
    <row r="145" spans="2:20" ht="14.5">
      <c r="B145" s="2806" t="s">
        <v>625</v>
      </c>
      <c r="C145" s="6">
        <v>0</v>
      </c>
      <c r="D145" s="6">
        <v>0</v>
      </c>
      <c r="E145" s="6">
        <v>0</v>
      </c>
      <c r="F145" s="6">
        <v>0</v>
      </c>
      <c r="G145" s="6">
        <v>0</v>
      </c>
      <c r="H145" s="6">
        <v>0</v>
      </c>
      <c r="I145" s="6">
        <v>0</v>
      </c>
      <c r="J145" s="6">
        <v>0</v>
      </c>
      <c r="K145" s="6">
        <v>0</v>
      </c>
      <c r="L145" s="6">
        <v>0</v>
      </c>
      <c r="M145" s="6">
        <v>0</v>
      </c>
      <c r="N145" s="6">
        <v>0</v>
      </c>
      <c r="O145" s="6">
        <v>0</v>
      </c>
      <c r="P145" s="6">
        <v>0</v>
      </c>
      <c r="Q145" s="6">
        <v>0</v>
      </c>
      <c r="R145" s="6">
        <v>290</v>
      </c>
      <c r="S145" s="6">
        <v>290</v>
      </c>
      <c r="T145" s="6"/>
    </row>
    <row r="146" spans="2:20" ht="14.5">
      <c r="B146" s="2806" t="s">
        <v>626</v>
      </c>
      <c r="C146" s="6">
        <v>0</v>
      </c>
      <c r="D146" s="6">
        <v>0</v>
      </c>
      <c r="E146" s="6">
        <v>0</v>
      </c>
      <c r="F146" s="6">
        <v>0</v>
      </c>
      <c r="G146" s="6">
        <v>0</v>
      </c>
      <c r="H146" s="6">
        <v>0</v>
      </c>
      <c r="I146" s="6">
        <v>0</v>
      </c>
      <c r="J146" s="6">
        <v>0</v>
      </c>
      <c r="K146" s="6">
        <v>0</v>
      </c>
      <c r="L146" s="6">
        <v>0</v>
      </c>
      <c r="M146" s="6">
        <v>0</v>
      </c>
      <c r="N146" s="6">
        <v>0</v>
      </c>
      <c r="O146" s="6">
        <v>0</v>
      </c>
      <c r="P146" s="6">
        <v>0</v>
      </c>
      <c r="Q146" s="6">
        <v>0</v>
      </c>
      <c r="R146" s="6">
        <v>300</v>
      </c>
      <c r="S146" s="6">
        <v>300</v>
      </c>
      <c r="T146" s="6"/>
    </row>
    <row r="147" spans="2:20" ht="14.5">
      <c r="B147" s="2806" t="s">
        <v>780</v>
      </c>
      <c r="C147" s="6">
        <v>0</v>
      </c>
      <c r="D147" s="6">
        <v>0</v>
      </c>
      <c r="E147" s="6">
        <v>0</v>
      </c>
      <c r="F147" s="6">
        <v>0</v>
      </c>
      <c r="G147" s="6">
        <v>0</v>
      </c>
      <c r="H147" s="6">
        <v>0</v>
      </c>
      <c r="I147" s="6">
        <v>0</v>
      </c>
      <c r="J147" s="6">
        <v>0</v>
      </c>
      <c r="K147" s="6">
        <v>0</v>
      </c>
      <c r="L147" s="6">
        <v>0</v>
      </c>
      <c r="M147" s="6">
        <v>0</v>
      </c>
      <c r="N147" s="6">
        <v>0</v>
      </c>
      <c r="O147" s="6">
        <v>0</v>
      </c>
      <c r="P147" s="6">
        <v>0</v>
      </c>
      <c r="Q147" s="6">
        <v>0</v>
      </c>
      <c r="R147" s="6">
        <v>240</v>
      </c>
      <c r="S147" s="6">
        <v>240</v>
      </c>
      <c r="T147" s="6"/>
    </row>
    <row r="148" spans="2:20">
      <c r="B148" s="2806" t="s">
        <v>171</v>
      </c>
      <c r="C148" s="6" t="s">
        <v>40</v>
      </c>
      <c r="D148" s="6">
        <v>0</v>
      </c>
      <c r="E148" s="6">
        <v>20</v>
      </c>
      <c r="F148" s="6">
        <v>0</v>
      </c>
      <c r="G148" s="6">
        <v>0</v>
      </c>
      <c r="H148" s="6">
        <v>30</v>
      </c>
      <c r="I148" s="6">
        <v>40</v>
      </c>
      <c r="J148" s="6">
        <v>0</v>
      </c>
      <c r="K148" s="6">
        <v>70</v>
      </c>
      <c r="L148" s="6">
        <v>0</v>
      </c>
      <c r="M148" s="6">
        <v>0</v>
      </c>
      <c r="N148" s="6">
        <v>100</v>
      </c>
      <c r="O148" s="6">
        <v>690</v>
      </c>
      <c r="P148" s="6">
        <v>0</v>
      </c>
      <c r="Q148" s="6">
        <v>0</v>
      </c>
      <c r="R148" s="6">
        <v>0</v>
      </c>
      <c r="S148" s="6">
        <v>960</v>
      </c>
      <c r="T148" s="6"/>
    </row>
    <row r="149" spans="2:20" ht="14.5">
      <c r="B149" s="2806" t="s">
        <v>781</v>
      </c>
      <c r="C149" s="6">
        <v>0</v>
      </c>
      <c r="D149" s="6">
        <v>0</v>
      </c>
      <c r="E149" s="6">
        <v>0</v>
      </c>
      <c r="F149" s="6">
        <v>0</v>
      </c>
      <c r="G149" s="6">
        <v>0</v>
      </c>
      <c r="H149" s="6">
        <v>0</v>
      </c>
      <c r="I149" s="6">
        <v>0</v>
      </c>
      <c r="J149" s="6">
        <v>0</v>
      </c>
      <c r="K149" s="6">
        <v>0</v>
      </c>
      <c r="L149" s="6">
        <v>0</v>
      </c>
      <c r="M149" s="6">
        <v>0</v>
      </c>
      <c r="N149" s="6">
        <v>0</v>
      </c>
      <c r="O149" s="6">
        <v>0</v>
      </c>
      <c r="P149" s="6">
        <v>0</v>
      </c>
      <c r="Q149" s="6">
        <v>0</v>
      </c>
      <c r="R149" s="6">
        <v>410</v>
      </c>
      <c r="S149" s="6">
        <v>410</v>
      </c>
      <c r="T149" s="6"/>
    </row>
    <row r="150" spans="2:20" ht="14.5">
      <c r="B150" s="2806" t="s">
        <v>782</v>
      </c>
      <c r="C150" s="6">
        <v>0</v>
      </c>
      <c r="D150" s="6">
        <v>0</v>
      </c>
      <c r="E150" s="6">
        <v>0</v>
      </c>
      <c r="F150" s="6">
        <v>0</v>
      </c>
      <c r="G150" s="6">
        <v>0</v>
      </c>
      <c r="H150" s="6">
        <v>0</v>
      </c>
      <c r="I150" s="6">
        <v>0</v>
      </c>
      <c r="J150" s="6">
        <v>0</v>
      </c>
      <c r="K150" s="6">
        <v>0</v>
      </c>
      <c r="L150" s="6">
        <v>0</v>
      </c>
      <c r="M150" s="6">
        <v>0</v>
      </c>
      <c r="N150" s="6">
        <v>0</v>
      </c>
      <c r="O150" s="6">
        <v>0</v>
      </c>
      <c r="P150" s="6">
        <v>0</v>
      </c>
      <c r="Q150" s="6">
        <v>0</v>
      </c>
      <c r="R150" s="6">
        <v>50</v>
      </c>
      <c r="S150" s="6">
        <v>50</v>
      </c>
      <c r="T150" s="6"/>
    </row>
    <row r="151" spans="2:20">
      <c r="B151" s="5" t="s">
        <v>174</v>
      </c>
      <c r="C151" s="6">
        <v>20</v>
      </c>
      <c r="D151" s="6">
        <v>10</v>
      </c>
      <c r="E151" s="6">
        <v>20</v>
      </c>
      <c r="F151" s="6">
        <v>0</v>
      </c>
      <c r="G151" s="6">
        <v>0</v>
      </c>
      <c r="H151" s="6">
        <v>60</v>
      </c>
      <c r="I151" s="6">
        <v>20</v>
      </c>
      <c r="J151" s="6">
        <v>0</v>
      </c>
      <c r="K151" s="6">
        <v>40</v>
      </c>
      <c r="L151" s="6">
        <v>0</v>
      </c>
      <c r="M151" s="6">
        <v>10</v>
      </c>
      <c r="N151" s="6">
        <v>10</v>
      </c>
      <c r="O151" s="6">
        <v>10</v>
      </c>
      <c r="P151" s="6">
        <v>20</v>
      </c>
      <c r="Q151" s="6">
        <v>890</v>
      </c>
      <c r="R151" s="6">
        <v>0</v>
      </c>
      <c r="S151" s="6">
        <v>1110</v>
      </c>
      <c r="T151" s="6"/>
    </row>
    <row r="152" spans="2:20" ht="14.5">
      <c r="B152" s="2806" t="s">
        <v>631</v>
      </c>
      <c r="C152" s="6">
        <v>0</v>
      </c>
      <c r="D152" s="6">
        <v>0</v>
      </c>
      <c r="E152" s="6">
        <v>0</v>
      </c>
      <c r="F152" s="6">
        <v>0</v>
      </c>
      <c r="G152" s="6">
        <v>0</v>
      </c>
      <c r="H152" s="6">
        <v>0</v>
      </c>
      <c r="I152" s="6">
        <v>0</v>
      </c>
      <c r="J152" s="6">
        <v>0</v>
      </c>
      <c r="K152" s="6">
        <v>0</v>
      </c>
      <c r="L152" s="6">
        <v>0</v>
      </c>
      <c r="M152" s="6">
        <v>0</v>
      </c>
      <c r="N152" s="6">
        <v>0</v>
      </c>
      <c r="O152" s="6">
        <v>0</v>
      </c>
      <c r="P152" s="6">
        <v>0</v>
      </c>
      <c r="Q152" s="6">
        <v>0</v>
      </c>
      <c r="R152" s="6">
        <v>50</v>
      </c>
      <c r="S152" s="6">
        <v>50</v>
      </c>
      <c r="T152" s="6"/>
    </row>
    <row r="153" spans="2:20">
      <c r="B153" s="5" t="s">
        <v>176</v>
      </c>
      <c r="C153" s="6" t="s">
        <v>40</v>
      </c>
      <c r="D153" s="6">
        <v>10</v>
      </c>
      <c r="E153" s="6">
        <v>10</v>
      </c>
      <c r="F153" s="6">
        <v>0</v>
      </c>
      <c r="G153" s="6">
        <v>0</v>
      </c>
      <c r="H153" s="6">
        <v>60</v>
      </c>
      <c r="I153" s="6">
        <v>20</v>
      </c>
      <c r="J153" s="6">
        <v>0</v>
      </c>
      <c r="K153" s="6">
        <v>30</v>
      </c>
      <c r="L153" s="6">
        <v>0</v>
      </c>
      <c r="M153" s="6">
        <v>1480</v>
      </c>
      <c r="N153" s="6">
        <v>0</v>
      </c>
      <c r="O153" s="6">
        <v>10</v>
      </c>
      <c r="P153" s="6">
        <v>0</v>
      </c>
      <c r="Q153" s="6">
        <v>0</v>
      </c>
      <c r="R153" s="6">
        <v>0</v>
      </c>
      <c r="S153" s="6">
        <v>1630</v>
      </c>
      <c r="T153" s="6"/>
    </row>
    <row r="154" spans="2:20" ht="14.5">
      <c r="B154" s="2806" t="s">
        <v>632</v>
      </c>
      <c r="C154" s="6">
        <v>0</v>
      </c>
      <c r="D154" s="6">
        <v>0</v>
      </c>
      <c r="E154" s="6">
        <v>0</v>
      </c>
      <c r="F154" s="6">
        <v>0</v>
      </c>
      <c r="G154" s="6">
        <v>0</v>
      </c>
      <c r="H154" s="6">
        <v>0</v>
      </c>
      <c r="I154" s="6">
        <v>0</v>
      </c>
      <c r="J154" s="6">
        <v>0</v>
      </c>
      <c r="K154" s="6">
        <v>0</v>
      </c>
      <c r="L154" s="6">
        <v>0</v>
      </c>
      <c r="M154" s="6">
        <v>0</v>
      </c>
      <c r="N154" s="6">
        <v>0</v>
      </c>
      <c r="O154" s="6">
        <v>0</v>
      </c>
      <c r="P154" s="6">
        <v>0</v>
      </c>
      <c r="Q154" s="6">
        <v>0</v>
      </c>
      <c r="R154" s="6">
        <v>20</v>
      </c>
      <c r="S154" s="6">
        <v>20</v>
      </c>
      <c r="T154" s="6"/>
    </row>
    <row r="155" spans="2:20">
      <c r="B155" s="5" t="s">
        <v>178</v>
      </c>
      <c r="C155" s="6">
        <v>0</v>
      </c>
      <c r="D155" s="6">
        <v>0</v>
      </c>
      <c r="E155" s="6">
        <v>0</v>
      </c>
      <c r="F155" s="6">
        <v>0</v>
      </c>
      <c r="G155" s="6">
        <v>0</v>
      </c>
      <c r="H155" s="6">
        <v>0</v>
      </c>
      <c r="I155" s="6">
        <v>10</v>
      </c>
      <c r="J155" s="6">
        <v>0</v>
      </c>
      <c r="K155" s="6">
        <v>0</v>
      </c>
      <c r="L155" s="6">
        <v>0</v>
      </c>
      <c r="M155" s="6">
        <v>0</v>
      </c>
      <c r="N155" s="6">
        <v>150</v>
      </c>
      <c r="O155" s="6">
        <v>20</v>
      </c>
      <c r="P155" s="6">
        <v>0</v>
      </c>
      <c r="Q155" s="6">
        <v>0</v>
      </c>
      <c r="R155" s="6">
        <v>0</v>
      </c>
      <c r="S155" s="6">
        <v>180</v>
      </c>
      <c r="T155" s="6"/>
    </row>
    <row r="156" spans="2:20" ht="14.5">
      <c r="B156" s="2806" t="s">
        <v>634</v>
      </c>
      <c r="C156" s="6">
        <v>0</v>
      </c>
      <c r="D156" s="6">
        <v>0</v>
      </c>
      <c r="E156" s="6">
        <v>0</v>
      </c>
      <c r="F156" s="6">
        <v>0</v>
      </c>
      <c r="G156" s="6">
        <v>0</v>
      </c>
      <c r="H156" s="6">
        <v>0</v>
      </c>
      <c r="I156" s="6">
        <v>0</v>
      </c>
      <c r="J156" s="6">
        <v>0</v>
      </c>
      <c r="K156" s="6">
        <v>0</v>
      </c>
      <c r="L156" s="6">
        <v>0</v>
      </c>
      <c r="M156" s="6">
        <v>0</v>
      </c>
      <c r="N156" s="6">
        <v>0</v>
      </c>
      <c r="O156" s="6">
        <v>0</v>
      </c>
      <c r="P156" s="6">
        <v>0</v>
      </c>
      <c r="Q156" s="6">
        <v>0</v>
      </c>
      <c r="R156" s="6">
        <v>50</v>
      </c>
      <c r="S156" s="6">
        <v>50</v>
      </c>
      <c r="T156" s="6"/>
    </row>
    <row r="157" spans="2:20">
      <c r="B157" s="5" t="s">
        <v>180</v>
      </c>
      <c r="C157" s="6">
        <v>0</v>
      </c>
      <c r="D157" s="6">
        <v>80</v>
      </c>
      <c r="E157" s="6" t="s">
        <v>40</v>
      </c>
      <c r="F157" s="6">
        <v>0</v>
      </c>
      <c r="G157" s="6">
        <v>0</v>
      </c>
      <c r="H157" s="6">
        <v>30</v>
      </c>
      <c r="I157" s="6">
        <v>70</v>
      </c>
      <c r="J157" s="6">
        <v>0</v>
      </c>
      <c r="K157" s="6">
        <v>120</v>
      </c>
      <c r="L157" s="6">
        <v>10</v>
      </c>
      <c r="M157" s="6">
        <v>10</v>
      </c>
      <c r="N157" s="6">
        <v>10</v>
      </c>
      <c r="O157" s="6">
        <v>240</v>
      </c>
      <c r="P157" s="6">
        <v>0</v>
      </c>
      <c r="Q157" s="6">
        <v>3630</v>
      </c>
      <c r="R157" s="6" t="s">
        <v>40</v>
      </c>
      <c r="S157" s="6">
        <v>4200</v>
      </c>
      <c r="T157" s="6"/>
    </row>
    <row r="158" spans="2:20" ht="14.5">
      <c r="B158" s="2806" t="s">
        <v>645</v>
      </c>
      <c r="C158" s="6">
        <v>0</v>
      </c>
      <c r="D158" s="6">
        <v>0</v>
      </c>
      <c r="E158" s="6">
        <v>0</v>
      </c>
      <c r="F158" s="6">
        <v>0</v>
      </c>
      <c r="G158" s="6">
        <v>0</v>
      </c>
      <c r="H158" s="6">
        <v>0</v>
      </c>
      <c r="I158" s="6">
        <v>0</v>
      </c>
      <c r="J158" s="6">
        <v>0</v>
      </c>
      <c r="K158" s="6">
        <v>0</v>
      </c>
      <c r="L158" s="6">
        <v>0</v>
      </c>
      <c r="M158" s="6">
        <v>0</v>
      </c>
      <c r="N158" s="6">
        <v>0</v>
      </c>
      <c r="O158" s="6">
        <v>0</v>
      </c>
      <c r="P158" s="6">
        <v>0</v>
      </c>
      <c r="Q158" s="6">
        <v>0</v>
      </c>
      <c r="R158" s="6">
        <v>260</v>
      </c>
      <c r="S158" s="6">
        <v>260</v>
      </c>
      <c r="T158" s="6"/>
    </row>
    <row r="159" spans="2:20" ht="14.5">
      <c r="B159" s="2806" t="s">
        <v>636</v>
      </c>
      <c r="C159" s="6">
        <v>0</v>
      </c>
      <c r="D159" s="6">
        <v>0</v>
      </c>
      <c r="E159" s="6">
        <v>0</v>
      </c>
      <c r="F159" s="6">
        <v>0</v>
      </c>
      <c r="G159" s="6">
        <v>0</v>
      </c>
      <c r="H159" s="6">
        <v>0</v>
      </c>
      <c r="I159" s="6">
        <v>0</v>
      </c>
      <c r="J159" s="6">
        <v>0</v>
      </c>
      <c r="K159" s="6">
        <v>0</v>
      </c>
      <c r="L159" s="6">
        <v>0</v>
      </c>
      <c r="M159" s="6">
        <v>0</v>
      </c>
      <c r="N159" s="6">
        <v>0</v>
      </c>
      <c r="O159" s="6">
        <v>0</v>
      </c>
      <c r="P159" s="6">
        <v>0</v>
      </c>
      <c r="Q159" s="6">
        <v>0</v>
      </c>
      <c r="R159" s="6">
        <v>1100</v>
      </c>
      <c r="S159" s="6">
        <v>1100</v>
      </c>
      <c r="T159" s="6"/>
    </row>
    <row r="160" spans="2:20" ht="14.5">
      <c r="B160" s="2806" t="s">
        <v>637</v>
      </c>
      <c r="C160" s="6">
        <v>0</v>
      </c>
      <c r="D160" s="6">
        <v>0</v>
      </c>
      <c r="E160" s="6">
        <v>0</v>
      </c>
      <c r="F160" s="6">
        <v>0</v>
      </c>
      <c r="G160" s="6">
        <v>0</v>
      </c>
      <c r="H160" s="6">
        <v>0</v>
      </c>
      <c r="I160" s="6">
        <v>0</v>
      </c>
      <c r="J160" s="6">
        <v>0</v>
      </c>
      <c r="K160" s="6">
        <v>0</v>
      </c>
      <c r="L160" s="6">
        <v>0</v>
      </c>
      <c r="M160" s="6">
        <v>0</v>
      </c>
      <c r="N160" s="6">
        <v>0</v>
      </c>
      <c r="O160" s="6">
        <v>0</v>
      </c>
      <c r="P160" s="6">
        <v>0</v>
      </c>
      <c r="Q160" s="6">
        <v>0</v>
      </c>
      <c r="R160" s="6">
        <v>230</v>
      </c>
      <c r="S160" s="6">
        <v>230</v>
      </c>
      <c r="T160" s="6"/>
    </row>
    <row r="161" spans="2:20" ht="14.5">
      <c r="B161" s="2806" t="s">
        <v>638</v>
      </c>
      <c r="C161" s="6">
        <v>0</v>
      </c>
      <c r="D161" s="6">
        <v>0</v>
      </c>
      <c r="E161" s="6">
        <v>0</v>
      </c>
      <c r="F161" s="6">
        <v>0</v>
      </c>
      <c r="G161" s="6">
        <v>0</v>
      </c>
      <c r="H161" s="6">
        <v>0</v>
      </c>
      <c r="I161" s="6">
        <v>0</v>
      </c>
      <c r="J161" s="6">
        <v>0</v>
      </c>
      <c r="K161" s="6">
        <v>0</v>
      </c>
      <c r="L161" s="6">
        <v>0</v>
      </c>
      <c r="M161" s="6">
        <v>0</v>
      </c>
      <c r="N161" s="6">
        <v>0</v>
      </c>
      <c r="O161" s="6">
        <v>0</v>
      </c>
      <c r="P161" s="6">
        <v>0</v>
      </c>
      <c r="Q161" s="6">
        <v>0</v>
      </c>
      <c r="R161" s="6">
        <v>480</v>
      </c>
      <c r="S161" s="6">
        <v>480</v>
      </c>
      <c r="T161" s="6"/>
    </row>
    <row r="162" spans="2:20">
      <c r="B162" s="5"/>
    </row>
    <row r="163" spans="2:20" ht="13">
      <c r="B163" s="3" t="s">
        <v>185</v>
      </c>
      <c r="C163" s="6"/>
      <c r="D163" s="6"/>
      <c r="E163" s="6"/>
      <c r="F163" s="6"/>
      <c r="G163" s="6"/>
      <c r="H163" s="6"/>
      <c r="I163" s="6"/>
      <c r="J163" s="6"/>
      <c r="K163" s="6"/>
      <c r="L163" s="6"/>
      <c r="M163" s="6"/>
      <c r="N163" s="6"/>
      <c r="O163" s="6"/>
      <c r="P163" s="6"/>
      <c r="Q163" s="6"/>
      <c r="R163" s="6"/>
      <c r="S163" s="6"/>
      <c r="T163" s="6"/>
    </row>
    <row r="164" spans="2:20">
      <c r="B164" s="5" t="s">
        <v>186</v>
      </c>
      <c r="C164" s="6">
        <v>390</v>
      </c>
      <c r="D164" s="6">
        <v>10</v>
      </c>
      <c r="E164" s="6">
        <v>120</v>
      </c>
      <c r="F164" s="6" t="s">
        <v>40</v>
      </c>
      <c r="G164" s="6">
        <v>0</v>
      </c>
      <c r="H164" s="6">
        <v>120</v>
      </c>
      <c r="I164" s="6">
        <v>150</v>
      </c>
      <c r="J164" s="6">
        <v>0</v>
      </c>
      <c r="K164" s="6">
        <v>110</v>
      </c>
      <c r="L164" s="6">
        <v>0</v>
      </c>
      <c r="M164" s="6">
        <v>0</v>
      </c>
      <c r="N164" s="6">
        <v>440</v>
      </c>
      <c r="O164" s="6">
        <v>20</v>
      </c>
      <c r="P164" s="6">
        <v>0</v>
      </c>
      <c r="Q164" s="6">
        <v>2070</v>
      </c>
      <c r="R164" s="6" t="s">
        <v>40</v>
      </c>
      <c r="S164" s="6">
        <v>3420</v>
      </c>
      <c r="T164" s="6"/>
    </row>
    <row r="165" spans="2:20">
      <c r="B165" s="5" t="s">
        <v>187</v>
      </c>
      <c r="C165" s="6">
        <v>20</v>
      </c>
      <c r="D165" s="6">
        <v>140</v>
      </c>
      <c r="E165" s="6">
        <v>60</v>
      </c>
      <c r="F165" s="6">
        <v>10</v>
      </c>
      <c r="G165" s="6">
        <v>0</v>
      </c>
      <c r="H165" s="6">
        <v>690</v>
      </c>
      <c r="I165" s="6">
        <v>130</v>
      </c>
      <c r="J165" s="6">
        <v>0</v>
      </c>
      <c r="K165" s="6">
        <v>160</v>
      </c>
      <c r="L165" s="6">
        <v>0</v>
      </c>
      <c r="M165" s="6">
        <v>0</v>
      </c>
      <c r="N165" s="6">
        <v>80</v>
      </c>
      <c r="O165" s="6">
        <v>50</v>
      </c>
      <c r="P165" s="6">
        <v>110</v>
      </c>
      <c r="Q165" s="6">
        <v>4020</v>
      </c>
      <c r="R165" s="6">
        <v>0</v>
      </c>
      <c r="S165" s="6">
        <v>5490</v>
      </c>
      <c r="T165" s="6"/>
    </row>
    <row r="166" spans="2:20">
      <c r="B166" s="5" t="s">
        <v>188</v>
      </c>
      <c r="C166" s="6">
        <v>60</v>
      </c>
      <c r="D166" s="6">
        <v>40</v>
      </c>
      <c r="E166" s="6">
        <v>80</v>
      </c>
      <c r="F166" s="6">
        <v>50</v>
      </c>
      <c r="G166" s="6">
        <v>0</v>
      </c>
      <c r="H166" s="6">
        <v>220</v>
      </c>
      <c r="I166" s="6">
        <v>80</v>
      </c>
      <c r="J166" s="6">
        <v>0</v>
      </c>
      <c r="K166" s="6">
        <v>90</v>
      </c>
      <c r="L166" s="6">
        <v>0</v>
      </c>
      <c r="M166" s="6">
        <v>0</v>
      </c>
      <c r="N166" s="6">
        <v>80</v>
      </c>
      <c r="O166" s="6">
        <v>60</v>
      </c>
      <c r="P166" s="6">
        <v>10</v>
      </c>
      <c r="Q166" s="6">
        <v>3740</v>
      </c>
      <c r="R166" s="6">
        <v>0</v>
      </c>
      <c r="S166" s="6">
        <v>4520</v>
      </c>
      <c r="T166" s="6"/>
    </row>
    <row r="167" spans="2:20">
      <c r="B167" s="5" t="s">
        <v>189</v>
      </c>
      <c r="C167" s="6" t="s">
        <v>40</v>
      </c>
      <c r="D167" s="6">
        <v>0</v>
      </c>
      <c r="E167" s="6">
        <v>20</v>
      </c>
      <c r="F167" s="6">
        <v>0</v>
      </c>
      <c r="G167" s="6">
        <v>0</v>
      </c>
      <c r="H167" s="6">
        <v>110</v>
      </c>
      <c r="I167" s="6">
        <v>30</v>
      </c>
      <c r="J167" s="6">
        <v>0</v>
      </c>
      <c r="K167" s="6">
        <v>30</v>
      </c>
      <c r="L167" s="6">
        <v>10</v>
      </c>
      <c r="M167" s="6">
        <v>10</v>
      </c>
      <c r="N167" s="6">
        <v>0</v>
      </c>
      <c r="O167" s="6">
        <v>20</v>
      </c>
      <c r="P167" s="6">
        <v>0</v>
      </c>
      <c r="Q167" s="6">
        <v>960</v>
      </c>
      <c r="R167" s="6" t="s">
        <v>40</v>
      </c>
      <c r="S167" s="6">
        <v>1180</v>
      </c>
      <c r="T167" s="6"/>
    </row>
    <row r="168" spans="2:20">
      <c r="B168" s="5" t="s">
        <v>190</v>
      </c>
      <c r="C168" s="6">
        <v>0</v>
      </c>
      <c r="D168" s="6">
        <v>0</v>
      </c>
      <c r="E168" s="6">
        <v>10</v>
      </c>
      <c r="F168" s="6">
        <v>0</v>
      </c>
      <c r="G168" s="6">
        <v>0</v>
      </c>
      <c r="H168" s="6">
        <v>10</v>
      </c>
      <c r="I168" s="6">
        <v>10</v>
      </c>
      <c r="J168" s="6">
        <v>0</v>
      </c>
      <c r="K168" s="6" t="s">
        <v>40</v>
      </c>
      <c r="L168" s="6">
        <v>0</v>
      </c>
      <c r="M168" s="6">
        <v>0</v>
      </c>
      <c r="N168" s="6">
        <v>0</v>
      </c>
      <c r="O168" s="6" t="s">
        <v>40</v>
      </c>
      <c r="P168" s="6">
        <v>0</v>
      </c>
      <c r="Q168" s="6">
        <v>170</v>
      </c>
      <c r="R168" s="6">
        <v>0</v>
      </c>
      <c r="S168" s="6">
        <v>200</v>
      </c>
      <c r="T168" s="6"/>
    </row>
    <row r="169" spans="2:20">
      <c r="B169" s="5"/>
    </row>
    <row r="170" spans="2:20" ht="13">
      <c r="B170" s="3" t="s">
        <v>191</v>
      </c>
      <c r="C170" s="6"/>
      <c r="D170" s="6"/>
      <c r="E170" s="6"/>
      <c r="F170" s="6"/>
      <c r="G170" s="6"/>
      <c r="H170" s="6"/>
      <c r="I170" s="6"/>
      <c r="J170" s="6"/>
      <c r="K170" s="6"/>
      <c r="L170" s="6"/>
      <c r="M170" s="6"/>
      <c r="N170" s="6"/>
      <c r="O170" s="6"/>
      <c r="P170" s="6"/>
      <c r="Q170" s="6"/>
      <c r="R170" s="6"/>
      <c r="S170" s="6"/>
      <c r="T170" s="6"/>
    </row>
    <row r="171" spans="2:20">
      <c r="B171" s="5" t="s">
        <v>191</v>
      </c>
      <c r="C171" s="6">
        <v>1630</v>
      </c>
      <c r="D171" s="6">
        <v>30</v>
      </c>
      <c r="E171" s="6">
        <v>80</v>
      </c>
      <c r="F171" s="6">
        <v>0</v>
      </c>
      <c r="G171" s="6">
        <v>0</v>
      </c>
      <c r="H171" s="6">
        <v>590</v>
      </c>
      <c r="I171" s="6">
        <v>60</v>
      </c>
      <c r="J171" s="6">
        <v>0</v>
      </c>
      <c r="K171" s="6">
        <v>200</v>
      </c>
      <c r="L171" s="6" t="s">
        <v>40</v>
      </c>
      <c r="M171" s="6" t="s">
        <v>40</v>
      </c>
      <c r="N171" s="6">
        <v>220</v>
      </c>
      <c r="O171" s="6">
        <v>10</v>
      </c>
      <c r="P171" s="6">
        <v>30</v>
      </c>
      <c r="Q171" s="6">
        <v>2090</v>
      </c>
      <c r="R171" s="6">
        <v>0</v>
      </c>
      <c r="S171" s="6">
        <v>4960</v>
      </c>
      <c r="T171" s="6"/>
    </row>
    <row r="172" spans="2:20">
      <c r="B172" s="5"/>
    </row>
    <row r="173" spans="2:20" ht="13">
      <c r="B173" s="3" t="s">
        <v>192</v>
      </c>
      <c r="C173" s="6"/>
      <c r="D173" s="6"/>
      <c r="E173" s="6"/>
      <c r="F173" s="6"/>
      <c r="G173" s="6"/>
      <c r="H173" s="6"/>
      <c r="I173" s="6"/>
      <c r="J173" s="6"/>
      <c r="K173" s="6"/>
      <c r="L173" s="6"/>
      <c r="M173" s="6"/>
      <c r="N173" s="6"/>
      <c r="O173" s="6"/>
      <c r="P173" s="6"/>
      <c r="Q173" s="6"/>
      <c r="R173" s="6"/>
      <c r="S173" s="6"/>
      <c r="T173" s="6"/>
    </row>
    <row r="174" spans="2:20">
      <c r="B174" s="5" t="s">
        <v>192</v>
      </c>
      <c r="C174" s="6">
        <v>20</v>
      </c>
      <c r="D174" s="6">
        <v>190</v>
      </c>
      <c r="E174" s="6">
        <v>40</v>
      </c>
      <c r="F174" s="6">
        <v>0</v>
      </c>
      <c r="G174" s="6" t="s">
        <v>40</v>
      </c>
      <c r="H174" s="6">
        <v>30</v>
      </c>
      <c r="I174" s="6">
        <v>50</v>
      </c>
      <c r="J174" s="6">
        <v>0</v>
      </c>
      <c r="K174" s="6">
        <v>30</v>
      </c>
      <c r="L174" s="6" t="s">
        <v>40</v>
      </c>
      <c r="M174" s="6">
        <v>20</v>
      </c>
      <c r="N174" s="6">
        <v>10</v>
      </c>
      <c r="O174" s="6">
        <v>0</v>
      </c>
      <c r="P174" s="6" t="s">
        <v>40</v>
      </c>
      <c r="Q174" s="6">
        <v>0</v>
      </c>
      <c r="R174" s="6">
        <v>0</v>
      </c>
      <c r="S174" s="6">
        <v>390</v>
      </c>
      <c r="T174" s="6"/>
    </row>
    <row r="175" spans="2:20">
      <c r="B175" s="5"/>
    </row>
    <row r="176" spans="2:20" ht="13">
      <c r="B176" s="3" t="s">
        <v>193</v>
      </c>
      <c r="C176" s="6"/>
      <c r="D176" s="6"/>
      <c r="E176" s="6"/>
      <c r="F176" s="6"/>
      <c r="G176" s="6"/>
      <c r="H176" s="6"/>
      <c r="I176" s="6"/>
      <c r="J176" s="6"/>
      <c r="K176" s="6"/>
      <c r="L176" s="6"/>
      <c r="M176" s="6"/>
      <c r="N176" s="6"/>
      <c r="O176" s="6"/>
      <c r="P176" s="6"/>
      <c r="Q176" s="6"/>
      <c r="R176" s="6"/>
      <c r="S176" s="6"/>
      <c r="T176" s="6"/>
    </row>
    <row r="177" spans="2:20">
      <c r="B177" s="5" t="s">
        <v>193</v>
      </c>
      <c r="C177" s="6">
        <v>0</v>
      </c>
      <c r="D177" s="6">
        <v>0</v>
      </c>
      <c r="E177" s="6" t="s">
        <v>40</v>
      </c>
      <c r="F177" s="6">
        <v>0</v>
      </c>
      <c r="G177" s="6">
        <v>0</v>
      </c>
      <c r="H177" s="6">
        <v>0</v>
      </c>
      <c r="I177" s="6" t="s">
        <v>40</v>
      </c>
      <c r="J177" s="6">
        <v>0</v>
      </c>
      <c r="K177" s="6" t="s">
        <v>40</v>
      </c>
      <c r="L177" s="6">
        <v>0</v>
      </c>
      <c r="M177" s="6">
        <v>40</v>
      </c>
      <c r="N177" s="6">
        <v>0</v>
      </c>
      <c r="O177" s="6" t="s">
        <v>40</v>
      </c>
      <c r="P177" s="6">
        <v>0</v>
      </c>
      <c r="Q177" s="6">
        <v>0</v>
      </c>
      <c r="R177" s="6">
        <v>0</v>
      </c>
      <c r="S177" s="6">
        <v>50</v>
      </c>
      <c r="T177" s="6"/>
    </row>
    <row r="178" spans="2:20">
      <c r="B178" s="5"/>
    </row>
    <row r="179" spans="2:20" ht="13">
      <c r="B179" s="3" t="s">
        <v>194</v>
      </c>
      <c r="C179" s="6"/>
      <c r="D179" s="6"/>
      <c r="E179" s="6"/>
      <c r="F179" s="6"/>
      <c r="G179" s="6"/>
      <c r="H179" s="6"/>
      <c r="I179" s="6"/>
      <c r="J179" s="6"/>
      <c r="K179" s="6"/>
      <c r="L179" s="6"/>
      <c r="M179" s="6"/>
      <c r="N179" s="6"/>
      <c r="O179" s="6"/>
      <c r="P179" s="6"/>
      <c r="Q179" s="6"/>
      <c r="R179" s="6"/>
      <c r="S179" s="6"/>
      <c r="T179" s="6"/>
    </row>
    <row r="180" spans="2:20">
      <c r="B180" s="5" t="s">
        <v>194</v>
      </c>
      <c r="C180" s="6" t="s">
        <v>40</v>
      </c>
      <c r="D180" s="6">
        <v>0</v>
      </c>
      <c r="E180" s="6" t="s">
        <v>40</v>
      </c>
      <c r="F180" s="6">
        <v>0</v>
      </c>
      <c r="G180" s="6">
        <v>0</v>
      </c>
      <c r="H180" s="6">
        <v>0</v>
      </c>
      <c r="I180" s="6" t="s">
        <v>40</v>
      </c>
      <c r="J180" s="6">
        <v>0</v>
      </c>
      <c r="K180" s="6" t="s">
        <v>40</v>
      </c>
      <c r="L180" s="6">
        <v>0</v>
      </c>
      <c r="M180" s="6">
        <v>0</v>
      </c>
      <c r="N180" s="6">
        <v>0</v>
      </c>
      <c r="O180" s="6">
        <v>0</v>
      </c>
      <c r="P180" s="6">
        <v>0</v>
      </c>
      <c r="Q180" s="6">
        <v>30</v>
      </c>
      <c r="R180" s="6">
        <v>0</v>
      </c>
      <c r="S180" s="6">
        <v>40</v>
      </c>
      <c r="T180" s="6"/>
    </row>
    <row r="181" spans="2:20">
      <c r="B181" s="5"/>
    </row>
    <row r="182" spans="2:20" ht="13">
      <c r="B182" s="3" t="s">
        <v>195</v>
      </c>
      <c r="C182" s="6"/>
      <c r="D182" s="6"/>
      <c r="E182" s="6"/>
      <c r="F182" s="6"/>
      <c r="G182" s="6"/>
      <c r="H182" s="6"/>
      <c r="I182" s="6"/>
      <c r="J182" s="6"/>
      <c r="K182" s="6"/>
      <c r="L182" s="6"/>
      <c r="M182" s="6"/>
      <c r="N182" s="6"/>
      <c r="O182" s="6"/>
      <c r="P182" s="6"/>
      <c r="Q182" s="6"/>
      <c r="R182" s="6"/>
      <c r="S182" s="6"/>
      <c r="T182" s="6"/>
    </row>
    <row r="183" spans="2:20">
      <c r="B183" s="5" t="s">
        <v>196</v>
      </c>
      <c r="C183" s="6">
        <v>30</v>
      </c>
      <c r="D183" s="6" t="s">
        <v>40</v>
      </c>
      <c r="E183" s="6">
        <v>20</v>
      </c>
      <c r="F183" s="6">
        <v>0</v>
      </c>
      <c r="G183" s="6">
        <v>0</v>
      </c>
      <c r="H183" s="6">
        <v>20</v>
      </c>
      <c r="I183" s="6">
        <v>10</v>
      </c>
      <c r="J183" s="6">
        <v>0</v>
      </c>
      <c r="K183" s="6">
        <v>10</v>
      </c>
      <c r="L183" s="6">
        <v>0</v>
      </c>
      <c r="M183" s="6">
        <v>20</v>
      </c>
      <c r="N183" s="6">
        <v>10</v>
      </c>
      <c r="O183" s="6" t="s">
        <v>40</v>
      </c>
      <c r="P183" s="6" t="s">
        <v>40</v>
      </c>
      <c r="Q183" s="6">
        <v>110</v>
      </c>
      <c r="R183" s="6">
        <v>0</v>
      </c>
      <c r="S183" s="6">
        <v>240</v>
      </c>
      <c r="T183" s="6"/>
    </row>
    <row r="184" spans="2:20">
      <c r="B184" s="5"/>
    </row>
    <row r="185" spans="2:20" ht="13">
      <c r="B185" s="3" t="s">
        <v>197</v>
      </c>
      <c r="C185" s="6"/>
      <c r="D185" s="6"/>
      <c r="E185" s="6"/>
      <c r="F185" s="6"/>
      <c r="G185" s="6"/>
      <c r="H185" s="6"/>
      <c r="I185" s="6"/>
      <c r="J185" s="6"/>
      <c r="K185" s="6"/>
      <c r="L185" s="6"/>
      <c r="M185" s="6"/>
      <c r="N185" s="6"/>
      <c r="O185" s="6"/>
      <c r="P185" s="6"/>
      <c r="Q185" s="6"/>
      <c r="R185" s="6"/>
      <c r="S185" s="6"/>
      <c r="T185" s="6"/>
    </row>
    <row r="186" spans="2:20" ht="14.5">
      <c r="B186" s="2806" t="s">
        <v>783</v>
      </c>
      <c r="C186" s="6">
        <v>0</v>
      </c>
      <c r="D186" s="6">
        <v>0</v>
      </c>
      <c r="E186" s="6">
        <v>0</v>
      </c>
      <c r="F186" s="6">
        <v>0</v>
      </c>
      <c r="G186" s="6">
        <v>0</v>
      </c>
      <c r="H186" s="6">
        <v>0</v>
      </c>
      <c r="I186" s="6">
        <v>0</v>
      </c>
      <c r="J186" s="6">
        <v>0</v>
      </c>
      <c r="K186" s="6">
        <v>0</v>
      </c>
      <c r="L186" s="6">
        <v>0</v>
      </c>
      <c r="M186" s="6">
        <v>0</v>
      </c>
      <c r="N186" s="6">
        <v>0</v>
      </c>
      <c r="O186" s="6">
        <v>0</v>
      </c>
      <c r="P186" s="6">
        <v>0</v>
      </c>
      <c r="Q186" s="6">
        <v>0</v>
      </c>
      <c r="R186" s="6">
        <v>5390</v>
      </c>
      <c r="S186" s="6">
        <v>5390</v>
      </c>
      <c r="T186" s="6"/>
    </row>
    <row r="187" spans="2:20">
      <c r="B187" s="5" t="s">
        <v>199</v>
      </c>
      <c r="C187" s="6" t="s">
        <v>40</v>
      </c>
      <c r="D187" s="6">
        <v>0</v>
      </c>
      <c r="E187" s="6" t="s">
        <v>40</v>
      </c>
      <c r="F187" s="6">
        <v>0</v>
      </c>
      <c r="G187" s="6">
        <v>0</v>
      </c>
      <c r="H187" s="6">
        <v>10</v>
      </c>
      <c r="I187" s="6">
        <v>10</v>
      </c>
      <c r="J187" s="6">
        <v>0</v>
      </c>
      <c r="K187" s="6" t="s">
        <v>40</v>
      </c>
      <c r="L187" s="6">
        <v>0</v>
      </c>
      <c r="M187" s="6" t="s">
        <v>40</v>
      </c>
      <c r="N187" s="6">
        <v>0</v>
      </c>
      <c r="O187" s="6">
        <v>0</v>
      </c>
      <c r="P187" s="6">
        <v>0</v>
      </c>
      <c r="Q187" s="6">
        <v>0</v>
      </c>
      <c r="R187" s="6">
        <v>40</v>
      </c>
      <c r="S187" s="6">
        <v>70</v>
      </c>
      <c r="T187" s="6"/>
    </row>
    <row r="188" spans="2:20">
      <c r="B188" s="5"/>
    </row>
    <row r="189" spans="2:20" ht="13">
      <c r="B189" s="3" t="s">
        <v>200</v>
      </c>
      <c r="C189" s="6"/>
      <c r="D189" s="6"/>
      <c r="E189" s="6"/>
      <c r="F189" s="6"/>
      <c r="G189" s="6"/>
      <c r="H189" s="6"/>
      <c r="I189" s="6"/>
      <c r="J189" s="6"/>
      <c r="K189" s="6"/>
      <c r="L189" s="6"/>
      <c r="M189" s="6"/>
      <c r="N189" s="6"/>
      <c r="O189" s="6"/>
      <c r="P189" s="6"/>
      <c r="Q189" s="6"/>
      <c r="R189" s="6"/>
      <c r="S189" s="6"/>
      <c r="T189" s="6"/>
    </row>
    <row r="190" spans="2:20" ht="14.5">
      <c r="B190" s="2806" t="s">
        <v>622</v>
      </c>
      <c r="C190" s="6">
        <v>0</v>
      </c>
      <c r="D190" s="6">
        <v>0</v>
      </c>
      <c r="E190" s="6">
        <v>0</v>
      </c>
      <c r="F190" s="6">
        <v>0</v>
      </c>
      <c r="G190" s="6">
        <v>0</v>
      </c>
      <c r="H190" s="6">
        <v>0</v>
      </c>
      <c r="I190" s="6">
        <v>0</v>
      </c>
      <c r="J190" s="6">
        <v>0</v>
      </c>
      <c r="K190" s="6">
        <v>0</v>
      </c>
      <c r="L190" s="6">
        <v>0</v>
      </c>
      <c r="M190" s="6">
        <v>0</v>
      </c>
      <c r="N190" s="6">
        <v>0</v>
      </c>
      <c r="O190" s="6">
        <v>0</v>
      </c>
      <c r="P190" s="6">
        <v>0</v>
      </c>
      <c r="Q190" s="6">
        <v>0</v>
      </c>
      <c r="R190" s="6">
        <v>81420</v>
      </c>
      <c r="S190" s="6">
        <v>81420</v>
      </c>
      <c r="T190" s="6"/>
    </row>
    <row r="191" spans="2:20">
      <c r="B191" s="5" t="s">
        <v>202</v>
      </c>
      <c r="C191" s="6">
        <v>30</v>
      </c>
      <c r="D191" s="6">
        <v>40</v>
      </c>
      <c r="E191" s="6">
        <v>30</v>
      </c>
      <c r="F191" s="6">
        <v>0</v>
      </c>
      <c r="G191" s="6" t="s">
        <v>40</v>
      </c>
      <c r="H191" s="6">
        <v>60</v>
      </c>
      <c r="I191" s="6">
        <v>30</v>
      </c>
      <c r="J191" s="6">
        <v>0</v>
      </c>
      <c r="K191" s="6">
        <v>80</v>
      </c>
      <c r="L191" s="6">
        <v>0</v>
      </c>
      <c r="M191" s="6">
        <v>20</v>
      </c>
      <c r="N191" s="6">
        <v>40</v>
      </c>
      <c r="O191" s="6">
        <v>10</v>
      </c>
      <c r="P191" s="6" t="s">
        <v>40</v>
      </c>
      <c r="Q191" s="6">
        <v>2070</v>
      </c>
      <c r="R191" s="6">
        <v>0</v>
      </c>
      <c r="S191" s="6">
        <v>2420</v>
      </c>
      <c r="T191" s="6"/>
    </row>
    <row r="192" spans="2:20">
      <c r="B192" s="5"/>
    </row>
    <row r="193" spans="2:20" ht="13">
      <c r="B193" s="3" t="s">
        <v>7</v>
      </c>
      <c r="C193" s="6">
        <v>6940</v>
      </c>
      <c r="D193" s="6">
        <v>6780</v>
      </c>
      <c r="E193" s="6">
        <v>7920</v>
      </c>
      <c r="F193" s="6">
        <v>9060</v>
      </c>
      <c r="G193" s="6">
        <v>4220</v>
      </c>
      <c r="H193" s="6">
        <v>13210</v>
      </c>
      <c r="I193" s="6">
        <v>8900</v>
      </c>
      <c r="J193" s="6">
        <v>1730</v>
      </c>
      <c r="K193" s="6">
        <v>9080</v>
      </c>
      <c r="L193" s="6">
        <v>730</v>
      </c>
      <c r="M193" s="6">
        <v>13740</v>
      </c>
      <c r="N193" s="6">
        <v>27440</v>
      </c>
      <c r="O193" s="6">
        <v>8880</v>
      </c>
      <c r="P193" s="6">
        <v>8580</v>
      </c>
      <c r="Q193" s="6">
        <v>172600</v>
      </c>
      <c r="R193" s="6">
        <v>153040</v>
      </c>
      <c r="S193" s="6">
        <v>452830</v>
      </c>
      <c r="T193" s="6"/>
    </row>
    <row r="194" spans="2:20">
      <c r="C194" s="6"/>
      <c r="D194" s="6"/>
      <c r="E194" s="6"/>
      <c r="F194" s="6"/>
      <c r="G194" s="6"/>
      <c r="H194" s="6"/>
      <c r="I194" s="6"/>
      <c r="J194" s="6"/>
      <c r="K194" s="6"/>
      <c r="L194" s="6"/>
      <c r="M194" s="6"/>
      <c r="N194" s="6"/>
      <c r="O194" s="6"/>
      <c r="P194" s="6"/>
      <c r="Q194" s="6"/>
      <c r="R194" s="6"/>
      <c r="S194" s="6"/>
      <c r="T194" s="6"/>
    </row>
    <row r="195" spans="2:20" ht="13">
      <c r="B195" s="9"/>
      <c r="C195" s="9"/>
      <c r="D195" s="9"/>
      <c r="E195" s="9"/>
      <c r="F195" s="9"/>
      <c r="G195" s="9"/>
      <c r="H195" s="9"/>
      <c r="I195" s="9"/>
      <c r="J195" s="9"/>
      <c r="K195" s="9"/>
      <c r="L195" s="9"/>
      <c r="M195" s="9"/>
      <c r="N195" s="9"/>
      <c r="O195" s="9"/>
      <c r="P195" s="9"/>
      <c r="Q195" s="9"/>
      <c r="R195" s="9"/>
      <c r="S195" s="13" t="s">
        <v>17</v>
      </c>
    </row>
    <row r="196" spans="2:20" ht="12.5" customHeight="1">
      <c r="B196" s="2848" t="s">
        <v>18</v>
      </c>
      <c r="C196" s="2846"/>
      <c r="D196" s="2846"/>
      <c r="E196" s="2846"/>
      <c r="F196" s="2846"/>
      <c r="G196" s="2846"/>
      <c r="H196" s="2846"/>
      <c r="I196" s="2846"/>
    </row>
    <row r="197" spans="2:20" ht="12.5" customHeight="1">
      <c r="B197" s="2848" t="s">
        <v>521</v>
      </c>
      <c r="C197" s="2846"/>
      <c r="D197" s="2846"/>
      <c r="E197" s="2846"/>
      <c r="F197" s="2846"/>
      <c r="G197" s="2846"/>
      <c r="H197" s="2846"/>
      <c r="I197" s="2846"/>
    </row>
    <row r="198" spans="2:20" ht="12.5" customHeight="1">
      <c r="B198" s="2848" t="s">
        <v>772</v>
      </c>
      <c r="C198" s="2846"/>
      <c r="D198" s="2846"/>
      <c r="E198" s="2846"/>
      <c r="F198" s="2846"/>
      <c r="G198" s="2846"/>
      <c r="H198" s="2846"/>
      <c r="I198" s="2846"/>
    </row>
    <row r="199" spans="2:20" ht="12.5" customHeight="1">
      <c r="B199" s="2848" t="s">
        <v>561</v>
      </c>
      <c r="C199" s="2846"/>
      <c r="D199" s="2846"/>
      <c r="E199" s="2846"/>
      <c r="F199" s="2846"/>
      <c r="G199" s="2846"/>
      <c r="H199" s="2846"/>
      <c r="I199" s="2846"/>
    </row>
    <row r="200" spans="2:20" ht="12.5" customHeight="1">
      <c r="B200" s="2848" t="s">
        <v>574</v>
      </c>
      <c r="C200" s="2846"/>
      <c r="D200" s="2846"/>
      <c r="E200" s="2846"/>
      <c r="F200" s="2846"/>
      <c r="G200" s="2846"/>
      <c r="H200" s="2846"/>
      <c r="I200" s="2846"/>
    </row>
    <row r="201" spans="2:20" ht="12.5" customHeight="1">
      <c r="B201" s="2848" t="s">
        <v>773</v>
      </c>
      <c r="C201" s="2846"/>
      <c r="D201" s="2846"/>
      <c r="E201" s="2846"/>
      <c r="F201" s="2846"/>
      <c r="G201" s="2846"/>
      <c r="H201" s="2846"/>
      <c r="I201" s="2846"/>
    </row>
  </sheetData>
  <mergeCells count="6">
    <mergeCell ref="B201:I201"/>
    <mergeCell ref="B196:I196"/>
    <mergeCell ref="B197:I197"/>
    <mergeCell ref="B198:I198"/>
    <mergeCell ref="B199:I199"/>
    <mergeCell ref="B200:I200"/>
  </mergeCells>
  <pageMargins left="0.7" right="0.7" top="0.75" bottom="0.75" header="0.3" footer="0.3"/>
  <pageSetup paperSize="9" scale="40" fitToHeight="0" orientation="landscape"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3" width="13.7265625" customWidth="1"/>
    <col min="4" max="4" width="2.7265625" customWidth="1"/>
    <col min="5" max="5" width="13.7265625" customWidth="1"/>
    <col min="6" max="6" width="2.7265625" customWidth="1"/>
    <col min="7" max="8" width="13.7265625" customWidth="1"/>
  </cols>
  <sheetData>
    <row r="1" spans="2:8">
      <c r="B1" s="2" t="str">
        <f>HYPERLINK("#'Contents'!A1", "Back to contents")</f>
        <v>Back to contents</v>
      </c>
    </row>
    <row r="2" spans="2:8" ht="22.5">
      <c r="B2" s="11" t="s">
        <v>830</v>
      </c>
    </row>
    <row r="3" spans="2:8" ht="13">
      <c r="B3" s="12" t="s">
        <v>7</v>
      </c>
    </row>
    <row r="4" spans="2:8" ht="13">
      <c r="B4" s="10"/>
      <c r="C4" s="10"/>
      <c r="D4" s="10"/>
      <c r="E4" s="10"/>
      <c r="F4" s="10"/>
      <c r="G4" s="14" t="s">
        <v>527</v>
      </c>
    </row>
    <row r="5" spans="2:8" ht="50" customHeight="1">
      <c r="B5" s="16" t="s">
        <v>829</v>
      </c>
      <c r="C5" s="22" t="s">
        <v>488</v>
      </c>
      <c r="D5" s="15"/>
      <c r="E5" s="22" t="s">
        <v>489</v>
      </c>
      <c r="F5" s="15"/>
      <c r="G5" s="22" t="s">
        <v>490</v>
      </c>
      <c r="H5" s="15"/>
    </row>
    <row r="7" spans="2:8" ht="13">
      <c r="B7" s="12" t="s">
        <v>16</v>
      </c>
    </row>
    <row r="9" spans="2:8">
      <c r="B9" s="5" t="s">
        <v>516</v>
      </c>
      <c r="C9" s="2768">
        <v>31800</v>
      </c>
      <c r="D9" s="2768"/>
      <c r="E9" s="2771">
        <v>38020</v>
      </c>
      <c r="F9" s="2771"/>
      <c r="G9" s="2774">
        <v>53130</v>
      </c>
      <c r="H9" s="2774"/>
    </row>
    <row r="10" spans="2:8">
      <c r="B10" s="5" t="s">
        <v>51</v>
      </c>
      <c r="C10" s="2768">
        <v>31040</v>
      </c>
      <c r="D10" s="2768"/>
      <c r="E10" s="2771">
        <v>40580</v>
      </c>
      <c r="F10" s="2771"/>
      <c r="G10" s="2774">
        <v>54700</v>
      </c>
      <c r="H10" s="2774"/>
    </row>
    <row r="11" spans="2:8">
      <c r="B11" s="5" t="s">
        <v>52</v>
      </c>
      <c r="C11" s="2768">
        <v>25560</v>
      </c>
      <c r="D11" s="2768"/>
      <c r="E11" s="2771">
        <v>31810</v>
      </c>
      <c r="F11" s="2771"/>
      <c r="G11" s="2774">
        <v>38630</v>
      </c>
      <c r="H11" s="2774"/>
    </row>
    <row r="12" spans="2:8">
      <c r="B12" s="5" t="s">
        <v>54</v>
      </c>
      <c r="C12" s="2768">
        <v>25560</v>
      </c>
      <c r="D12" s="2768"/>
      <c r="E12" s="2771">
        <v>31810</v>
      </c>
      <c r="F12" s="2771"/>
      <c r="G12" s="2774">
        <v>38630</v>
      </c>
      <c r="H12" s="2774"/>
    </row>
    <row r="13" spans="2:8">
      <c r="B13" s="5" t="s">
        <v>517</v>
      </c>
      <c r="C13" s="2768">
        <v>20140</v>
      </c>
      <c r="D13" s="2768"/>
      <c r="E13" s="2771">
        <v>20140</v>
      </c>
      <c r="F13" s="2771"/>
      <c r="G13" s="2774">
        <v>25560</v>
      </c>
      <c r="H13" s="2774"/>
    </row>
    <row r="14" spans="2:8">
      <c r="B14" s="5" t="s">
        <v>518</v>
      </c>
      <c r="C14" s="2768">
        <v>31810</v>
      </c>
      <c r="D14" s="2768"/>
      <c r="E14" s="2771">
        <v>38630</v>
      </c>
      <c r="F14" s="2771"/>
      <c r="G14" s="2774">
        <v>50400</v>
      </c>
      <c r="H14" s="2774"/>
    </row>
    <row r="15" spans="2:8">
      <c r="B15" s="5" t="s">
        <v>57</v>
      </c>
      <c r="C15" s="2768">
        <v>26470</v>
      </c>
      <c r="D15" s="2768"/>
      <c r="E15" s="2771">
        <v>34860</v>
      </c>
      <c r="F15" s="2771"/>
      <c r="G15" s="2774">
        <v>49350</v>
      </c>
      <c r="H15" s="2774"/>
    </row>
    <row r="16" spans="2:8">
      <c r="B16" s="5" t="s">
        <v>519</v>
      </c>
      <c r="C16" s="2768">
        <v>21050</v>
      </c>
      <c r="D16" s="2768"/>
      <c r="E16" s="2771">
        <v>21050</v>
      </c>
      <c r="F16" s="2771"/>
      <c r="G16" s="2774">
        <v>26520</v>
      </c>
      <c r="H16" s="2774"/>
    </row>
    <row r="17" spans="2:9">
      <c r="B17" s="5" t="s">
        <v>58</v>
      </c>
      <c r="C17" s="2768">
        <v>25990</v>
      </c>
      <c r="D17" s="2768"/>
      <c r="E17" s="2771">
        <v>33190</v>
      </c>
      <c r="F17" s="2771"/>
      <c r="G17" s="2774">
        <v>45530</v>
      </c>
      <c r="H17" s="2774"/>
    </row>
    <row r="18" spans="2:9">
      <c r="B18" s="5" t="s">
        <v>61</v>
      </c>
      <c r="C18" s="2768">
        <v>35630</v>
      </c>
      <c r="D18" s="2768"/>
      <c r="E18" s="2771">
        <v>43080</v>
      </c>
      <c r="F18" s="2771"/>
      <c r="G18" s="2774">
        <v>52580</v>
      </c>
      <c r="H18" s="2774"/>
    </row>
    <row r="19" spans="2:9">
      <c r="B19" s="5" t="s">
        <v>64</v>
      </c>
      <c r="C19" s="2768">
        <v>27710</v>
      </c>
      <c r="D19" s="2768"/>
      <c r="E19" s="2771">
        <v>42180</v>
      </c>
      <c r="F19" s="2771"/>
      <c r="G19" s="2774">
        <v>57330</v>
      </c>
      <c r="H19" s="2774"/>
    </row>
    <row r="20" spans="2:9">
      <c r="B20" s="5" t="s">
        <v>71</v>
      </c>
      <c r="C20" s="2768">
        <v>30360</v>
      </c>
      <c r="D20" s="2768"/>
      <c r="E20" s="2771">
        <v>38630</v>
      </c>
      <c r="F20" s="2771"/>
      <c r="G20" s="2774">
        <v>51330</v>
      </c>
      <c r="H20" s="2774"/>
    </row>
    <row r="21" spans="2:9">
      <c r="B21" s="5" t="s">
        <v>72</v>
      </c>
      <c r="C21" s="2768">
        <v>25500</v>
      </c>
      <c r="D21" s="2768"/>
      <c r="E21" s="2771">
        <v>32000</v>
      </c>
      <c r="F21" s="2771"/>
      <c r="G21" s="2774">
        <v>40580</v>
      </c>
      <c r="H21" s="2774"/>
    </row>
    <row r="22" spans="2:9">
      <c r="B22" s="5" t="s">
        <v>75</v>
      </c>
      <c r="C22" s="2768">
        <v>20310</v>
      </c>
      <c r="D22" s="2768"/>
      <c r="E22" s="2771">
        <v>28130</v>
      </c>
      <c r="F22" s="2771"/>
      <c r="G22" s="2774">
        <v>39070</v>
      </c>
      <c r="H22" s="2774"/>
    </row>
    <row r="23" spans="2:9">
      <c r="B23" s="5" t="s">
        <v>520</v>
      </c>
      <c r="C23" s="2768">
        <v>22350</v>
      </c>
      <c r="D23" s="2768"/>
      <c r="E23" s="2771">
        <v>29060</v>
      </c>
      <c r="F23" s="2771"/>
      <c r="G23" s="2774">
        <v>37170</v>
      </c>
      <c r="H23" s="2774"/>
    </row>
    <row r="24" spans="2:9">
      <c r="B24" s="5"/>
      <c r="C24" s="2768"/>
      <c r="D24" s="2768"/>
      <c r="E24" s="2771"/>
      <c r="F24" s="2771"/>
      <c r="G24" s="2774"/>
      <c r="H24" s="2774"/>
    </row>
    <row r="25" spans="2:9" ht="13">
      <c r="B25" s="3" t="s">
        <v>13</v>
      </c>
      <c r="C25" s="2769">
        <v>22230</v>
      </c>
      <c r="D25" s="2769"/>
      <c r="E25" s="2772">
        <v>27570</v>
      </c>
      <c r="F25" s="2772"/>
      <c r="G25" s="2775">
        <v>32000</v>
      </c>
      <c r="H25" s="2775"/>
    </row>
    <row r="26" spans="2:9">
      <c r="C26" s="2769"/>
      <c r="D26" s="2769"/>
      <c r="E26" s="2772"/>
      <c r="F26" s="2772"/>
      <c r="G26" s="2775"/>
      <c r="H26" s="2775"/>
    </row>
    <row r="27" spans="2:9" ht="13">
      <c r="B27" s="3" t="s">
        <v>7</v>
      </c>
      <c r="C27" s="2770">
        <v>23840</v>
      </c>
      <c r="D27" s="2770"/>
      <c r="E27" s="2773">
        <v>29180</v>
      </c>
      <c r="F27" s="2773"/>
      <c r="G27" s="2776">
        <v>38390</v>
      </c>
      <c r="H27" s="2776"/>
    </row>
    <row r="28" spans="2:9">
      <c r="C28" s="2770"/>
      <c r="D28" s="2770"/>
      <c r="E28" s="2773"/>
      <c r="F28" s="2773"/>
      <c r="G28" s="2776"/>
      <c r="H28" s="2776"/>
    </row>
    <row r="29" spans="2:9" ht="13">
      <c r="B29" s="9"/>
      <c r="C29" s="9"/>
      <c r="D29" s="9"/>
      <c r="E29" s="9"/>
      <c r="F29" s="9"/>
      <c r="G29" s="13" t="s">
        <v>17</v>
      </c>
    </row>
    <row r="30" spans="2:9" ht="12.5" customHeight="1">
      <c r="B30" s="2860" t="s">
        <v>18</v>
      </c>
      <c r="C30" s="2860"/>
      <c r="D30" s="2860"/>
      <c r="E30" s="2860"/>
      <c r="F30" s="2860"/>
      <c r="G30" s="2860"/>
      <c r="H30" s="2784"/>
      <c r="I30" s="2784"/>
    </row>
    <row r="31" spans="2:9" ht="12.5" customHeight="1">
      <c r="B31" s="2860" t="s">
        <v>521</v>
      </c>
      <c r="C31" s="2860"/>
      <c r="D31" s="2860"/>
      <c r="E31" s="2860"/>
      <c r="F31" s="2860"/>
      <c r="G31" s="2860"/>
      <c r="H31" s="2784"/>
      <c r="I31" s="2784"/>
    </row>
  </sheetData>
  <mergeCells count="2">
    <mergeCell ref="B30:G30"/>
    <mergeCell ref="B31:G31"/>
  </mergeCells>
  <pageMargins left="0.7" right="0.7" top="0.75" bottom="0.75" header="0.3" footer="0.3"/>
  <pageSetup paperSize="9" fitToHeight="0" orientation="landscape"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zoomScale="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18" width="13.7265625" customWidth="1"/>
  </cols>
  <sheetData>
    <row r="1" spans="2:18">
      <c r="B1" s="2" t="str">
        <f>HYPERLINK("#'Contents'!A1", "Back to contents")</f>
        <v>Back to contents</v>
      </c>
    </row>
    <row r="2" spans="2:18" ht="22.5">
      <c r="B2" s="11" t="s">
        <v>832</v>
      </c>
    </row>
    <row r="3" spans="2:18" ht="13">
      <c r="B3" s="12" t="s">
        <v>7</v>
      </c>
    </row>
    <row r="4" spans="2:18" ht="13">
      <c r="B4" s="10"/>
      <c r="C4" s="10"/>
      <c r="D4" s="10"/>
      <c r="E4" s="10"/>
      <c r="F4" s="10"/>
      <c r="G4" s="10"/>
      <c r="H4" s="10"/>
      <c r="I4" s="10"/>
      <c r="J4" s="10"/>
      <c r="K4" s="10"/>
      <c r="L4" s="10"/>
      <c r="M4" s="10"/>
      <c r="N4" s="10"/>
      <c r="O4" s="10"/>
      <c r="P4" s="10"/>
      <c r="Q4" s="14" t="s">
        <v>454</v>
      </c>
    </row>
    <row r="5" spans="2:18" ht="50" customHeight="1">
      <c r="B5" s="16" t="s">
        <v>831</v>
      </c>
      <c r="C5" s="22" t="s">
        <v>549</v>
      </c>
      <c r="D5" s="22" t="s">
        <v>550</v>
      </c>
      <c r="E5" s="22" t="s">
        <v>210</v>
      </c>
      <c r="F5" s="22" t="s">
        <v>551</v>
      </c>
      <c r="G5" s="22" t="s">
        <v>240</v>
      </c>
      <c r="H5" s="22" t="s">
        <v>211</v>
      </c>
      <c r="I5" s="22" t="s">
        <v>212</v>
      </c>
      <c r="J5" s="22" t="s">
        <v>552</v>
      </c>
      <c r="K5" s="22" t="s">
        <v>553</v>
      </c>
      <c r="L5" s="22" t="s">
        <v>214</v>
      </c>
      <c r="M5" s="22" t="s">
        <v>215</v>
      </c>
      <c r="N5" s="22" t="s">
        <v>216</v>
      </c>
      <c r="O5" s="22" t="s">
        <v>217</v>
      </c>
      <c r="P5" s="22" t="s">
        <v>13</v>
      </c>
      <c r="Q5" s="22" t="s">
        <v>7</v>
      </c>
      <c r="R5" s="15"/>
    </row>
    <row r="7" spans="2:18" ht="13">
      <c r="B7" s="12" t="s">
        <v>16</v>
      </c>
    </row>
    <row r="9" spans="2:18">
      <c r="B9" s="5" t="s">
        <v>516</v>
      </c>
      <c r="C9" s="6">
        <v>60</v>
      </c>
      <c r="D9" s="6">
        <v>370</v>
      </c>
      <c r="E9" s="6">
        <v>350</v>
      </c>
      <c r="F9" s="6">
        <v>50</v>
      </c>
      <c r="G9" s="6">
        <v>60</v>
      </c>
      <c r="H9" s="6">
        <v>380</v>
      </c>
      <c r="I9" s="6">
        <v>3450</v>
      </c>
      <c r="J9" s="6">
        <v>870</v>
      </c>
      <c r="K9" s="6">
        <v>460</v>
      </c>
      <c r="L9" s="6">
        <v>1080</v>
      </c>
      <c r="M9" s="6">
        <v>70</v>
      </c>
      <c r="N9" s="6">
        <v>0</v>
      </c>
      <c r="O9" s="6" t="s">
        <v>40</v>
      </c>
      <c r="P9" s="6" t="s">
        <v>40</v>
      </c>
      <c r="Q9" s="6">
        <v>7210</v>
      </c>
      <c r="R9" s="6"/>
    </row>
    <row r="10" spans="2:18">
      <c r="B10" s="5" t="s">
        <v>51</v>
      </c>
      <c r="C10" s="6">
        <v>110</v>
      </c>
      <c r="D10" s="6">
        <v>780</v>
      </c>
      <c r="E10" s="6">
        <v>460</v>
      </c>
      <c r="F10" s="6">
        <v>160</v>
      </c>
      <c r="G10" s="6">
        <v>350</v>
      </c>
      <c r="H10" s="6">
        <v>390</v>
      </c>
      <c r="I10" s="6">
        <v>1880</v>
      </c>
      <c r="J10" s="6">
        <v>670</v>
      </c>
      <c r="K10" s="6">
        <v>1360</v>
      </c>
      <c r="L10" s="6">
        <v>360</v>
      </c>
      <c r="M10" s="6">
        <v>390</v>
      </c>
      <c r="N10" s="6">
        <v>10</v>
      </c>
      <c r="O10" s="6">
        <v>40</v>
      </c>
      <c r="P10" s="6">
        <v>30</v>
      </c>
      <c r="Q10" s="6">
        <v>6980</v>
      </c>
      <c r="R10" s="6"/>
    </row>
    <row r="11" spans="2:18">
      <c r="B11" s="5" t="s">
        <v>52</v>
      </c>
      <c r="C11" s="6">
        <v>1540</v>
      </c>
      <c r="D11" s="6">
        <v>710</v>
      </c>
      <c r="E11" s="6">
        <v>640</v>
      </c>
      <c r="F11" s="6">
        <v>510</v>
      </c>
      <c r="G11" s="6">
        <v>350</v>
      </c>
      <c r="H11" s="6">
        <v>100</v>
      </c>
      <c r="I11" s="6">
        <v>2450</v>
      </c>
      <c r="J11" s="6">
        <v>330</v>
      </c>
      <c r="K11" s="6">
        <v>360</v>
      </c>
      <c r="L11" s="6">
        <v>960</v>
      </c>
      <c r="M11" s="6">
        <v>220</v>
      </c>
      <c r="N11" s="6">
        <v>30</v>
      </c>
      <c r="O11" s="6">
        <v>10</v>
      </c>
      <c r="P11" s="6">
        <v>10</v>
      </c>
      <c r="Q11" s="6">
        <v>8210</v>
      </c>
      <c r="R11" s="6"/>
    </row>
    <row r="12" spans="2:18">
      <c r="B12" s="5" t="s">
        <v>54</v>
      </c>
      <c r="C12" s="6">
        <v>540</v>
      </c>
      <c r="D12" s="6">
        <v>1690</v>
      </c>
      <c r="E12" s="6">
        <v>870</v>
      </c>
      <c r="F12" s="6">
        <v>540</v>
      </c>
      <c r="G12" s="6">
        <v>730</v>
      </c>
      <c r="H12" s="6">
        <v>450</v>
      </c>
      <c r="I12" s="6">
        <v>2320</v>
      </c>
      <c r="J12" s="6">
        <v>440</v>
      </c>
      <c r="K12" s="6">
        <v>400</v>
      </c>
      <c r="L12" s="6">
        <v>400</v>
      </c>
      <c r="M12" s="6">
        <v>850</v>
      </c>
      <c r="N12" s="6">
        <v>400</v>
      </c>
      <c r="O12" s="6">
        <v>0</v>
      </c>
      <c r="P12" s="6">
        <v>10</v>
      </c>
      <c r="Q12" s="6">
        <v>9620</v>
      </c>
      <c r="R12" s="6"/>
    </row>
    <row r="13" spans="2:18">
      <c r="B13" s="5" t="s">
        <v>517</v>
      </c>
      <c r="C13" s="6">
        <v>590</v>
      </c>
      <c r="D13" s="6">
        <v>340</v>
      </c>
      <c r="E13" s="6">
        <v>420</v>
      </c>
      <c r="F13" s="6">
        <v>260</v>
      </c>
      <c r="G13" s="6">
        <v>440</v>
      </c>
      <c r="H13" s="6">
        <v>140</v>
      </c>
      <c r="I13" s="6">
        <v>560</v>
      </c>
      <c r="J13" s="6">
        <v>110</v>
      </c>
      <c r="K13" s="6">
        <v>20</v>
      </c>
      <c r="L13" s="6">
        <v>330</v>
      </c>
      <c r="M13" s="6">
        <v>1440</v>
      </c>
      <c r="N13" s="6">
        <v>10</v>
      </c>
      <c r="O13" s="6">
        <v>0</v>
      </c>
      <c r="P13" s="6">
        <v>0</v>
      </c>
      <c r="Q13" s="6">
        <v>4670</v>
      </c>
      <c r="R13" s="6"/>
    </row>
    <row r="14" spans="2:18">
      <c r="B14" s="5" t="s">
        <v>518</v>
      </c>
      <c r="C14" s="6">
        <v>780</v>
      </c>
      <c r="D14" s="6">
        <v>880</v>
      </c>
      <c r="E14" s="6">
        <v>850</v>
      </c>
      <c r="F14" s="6">
        <v>310</v>
      </c>
      <c r="G14" s="6">
        <v>980</v>
      </c>
      <c r="H14" s="6">
        <v>550</v>
      </c>
      <c r="I14" s="6">
        <v>3390</v>
      </c>
      <c r="J14" s="6">
        <v>910</v>
      </c>
      <c r="K14" s="6">
        <v>2340</v>
      </c>
      <c r="L14" s="6">
        <v>1870</v>
      </c>
      <c r="M14" s="6">
        <v>680</v>
      </c>
      <c r="N14" s="6">
        <v>20</v>
      </c>
      <c r="O14" s="6">
        <v>20</v>
      </c>
      <c r="P14" s="6">
        <v>20</v>
      </c>
      <c r="Q14" s="6">
        <v>13590</v>
      </c>
      <c r="R14" s="6"/>
    </row>
    <row r="15" spans="2:18">
      <c r="B15" s="5" t="s">
        <v>57</v>
      </c>
      <c r="C15" s="6">
        <v>430</v>
      </c>
      <c r="D15" s="6">
        <v>670</v>
      </c>
      <c r="E15" s="6">
        <v>930</v>
      </c>
      <c r="F15" s="6">
        <v>240</v>
      </c>
      <c r="G15" s="6">
        <v>470</v>
      </c>
      <c r="H15" s="6">
        <v>480</v>
      </c>
      <c r="I15" s="6">
        <v>2550</v>
      </c>
      <c r="J15" s="6">
        <v>1010</v>
      </c>
      <c r="K15" s="6">
        <v>1230</v>
      </c>
      <c r="L15" s="6">
        <v>390</v>
      </c>
      <c r="M15" s="6">
        <v>940</v>
      </c>
      <c r="N15" s="6">
        <v>30</v>
      </c>
      <c r="O15" s="6">
        <v>30</v>
      </c>
      <c r="P15" s="6">
        <v>0</v>
      </c>
      <c r="Q15" s="6">
        <v>9400</v>
      </c>
      <c r="R15" s="6"/>
    </row>
    <row r="16" spans="2:18">
      <c r="B16" s="5" t="s">
        <v>519</v>
      </c>
      <c r="C16" s="6">
        <v>260</v>
      </c>
      <c r="D16" s="6">
        <v>750</v>
      </c>
      <c r="E16" s="6">
        <v>200</v>
      </c>
      <c r="F16" s="6">
        <v>70</v>
      </c>
      <c r="G16" s="6">
        <v>140</v>
      </c>
      <c r="H16" s="6">
        <v>50</v>
      </c>
      <c r="I16" s="6" t="s">
        <v>40</v>
      </c>
      <c r="J16" s="6">
        <v>180</v>
      </c>
      <c r="K16" s="6">
        <v>240</v>
      </c>
      <c r="L16" s="6">
        <v>10</v>
      </c>
      <c r="M16" s="6">
        <v>0</v>
      </c>
      <c r="N16" s="6">
        <v>0</v>
      </c>
      <c r="O16" s="6">
        <v>0</v>
      </c>
      <c r="P16" s="6">
        <v>0</v>
      </c>
      <c r="Q16" s="6">
        <v>1890</v>
      </c>
      <c r="R16" s="6"/>
    </row>
    <row r="17" spans="1:18">
      <c r="B17" s="5" t="s">
        <v>58</v>
      </c>
      <c r="C17" s="6">
        <v>610</v>
      </c>
      <c r="D17" s="6">
        <v>1310</v>
      </c>
      <c r="E17" s="6">
        <v>470</v>
      </c>
      <c r="F17" s="6">
        <v>500</v>
      </c>
      <c r="G17" s="6">
        <v>350</v>
      </c>
      <c r="H17" s="6">
        <v>210</v>
      </c>
      <c r="I17" s="6">
        <v>2660</v>
      </c>
      <c r="J17" s="6">
        <v>590</v>
      </c>
      <c r="K17" s="6">
        <v>1100</v>
      </c>
      <c r="L17" s="6">
        <v>650</v>
      </c>
      <c r="M17" s="6">
        <v>1060</v>
      </c>
      <c r="N17" s="6">
        <v>20</v>
      </c>
      <c r="O17" s="6">
        <v>30</v>
      </c>
      <c r="P17" s="6">
        <v>30</v>
      </c>
      <c r="Q17" s="6">
        <v>9580</v>
      </c>
      <c r="R17" s="6"/>
    </row>
    <row r="18" spans="1:18">
      <c r="B18" s="5" t="s">
        <v>61</v>
      </c>
      <c r="C18" s="6">
        <v>50</v>
      </c>
      <c r="D18" s="6">
        <v>70</v>
      </c>
      <c r="E18" s="6">
        <v>60</v>
      </c>
      <c r="F18" s="6">
        <v>30</v>
      </c>
      <c r="G18" s="6">
        <v>50</v>
      </c>
      <c r="H18" s="6">
        <v>30</v>
      </c>
      <c r="I18" s="6">
        <v>220</v>
      </c>
      <c r="J18" s="6">
        <v>70</v>
      </c>
      <c r="K18" s="6">
        <v>90</v>
      </c>
      <c r="L18" s="6">
        <v>30</v>
      </c>
      <c r="M18" s="6">
        <v>70</v>
      </c>
      <c r="N18" s="6" t="s">
        <v>40</v>
      </c>
      <c r="O18" s="6" t="s">
        <v>40</v>
      </c>
      <c r="P18" s="6" t="s">
        <v>40</v>
      </c>
      <c r="Q18" s="6">
        <v>760</v>
      </c>
      <c r="R18" s="6"/>
    </row>
    <row r="19" spans="1:18">
      <c r="B19" s="5" t="s">
        <v>64</v>
      </c>
      <c r="C19" s="6">
        <v>490</v>
      </c>
      <c r="D19" s="6">
        <v>1460</v>
      </c>
      <c r="E19" s="6">
        <v>1070</v>
      </c>
      <c r="F19" s="6">
        <v>620</v>
      </c>
      <c r="G19" s="6">
        <v>800</v>
      </c>
      <c r="H19" s="6">
        <v>590</v>
      </c>
      <c r="I19" s="6">
        <v>5400</v>
      </c>
      <c r="J19" s="6">
        <v>900</v>
      </c>
      <c r="K19" s="6">
        <v>570</v>
      </c>
      <c r="L19" s="6">
        <v>540</v>
      </c>
      <c r="M19" s="6">
        <v>2360</v>
      </c>
      <c r="N19" s="6">
        <v>30</v>
      </c>
      <c r="O19" s="6">
        <v>10</v>
      </c>
      <c r="P19" s="6" t="s">
        <v>40</v>
      </c>
      <c r="Q19" s="6">
        <v>14850</v>
      </c>
      <c r="R19" s="6"/>
    </row>
    <row r="20" spans="1:18">
      <c r="B20" s="5" t="s">
        <v>71</v>
      </c>
      <c r="C20" s="6">
        <v>1120</v>
      </c>
      <c r="D20" s="6">
        <v>1980</v>
      </c>
      <c r="E20" s="6">
        <v>660</v>
      </c>
      <c r="F20" s="6">
        <v>650</v>
      </c>
      <c r="G20" s="6">
        <v>1030</v>
      </c>
      <c r="H20" s="6">
        <v>880</v>
      </c>
      <c r="I20" s="6">
        <v>5120</v>
      </c>
      <c r="J20" s="6">
        <v>2290</v>
      </c>
      <c r="K20" s="6">
        <v>11320</v>
      </c>
      <c r="L20" s="6">
        <v>820</v>
      </c>
      <c r="M20" s="6">
        <v>1790</v>
      </c>
      <c r="N20" s="6">
        <v>80</v>
      </c>
      <c r="O20" s="6">
        <v>640</v>
      </c>
      <c r="P20" s="6">
        <v>40</v>
      </c>
      <c r="Q20" s="6">
        <v>28400</v>
      </c>
      <c r="R20" s="6"/>
    </row>
    <row r="21" spans="1:18">
      <c r="B21" s="5" t="s">
        <v>72</v>
      </c>
      <c r="C21" s="6">
        <v>560</v>
      </c>
      <c r="D21" s="6">
        <v>540</v>
      </c>
      <c r="E21" s="6">
        <v>770</v>
      </c>
      <c r="F21" s="6">
        <v>500</v>
      </c>
      <c r="G21" s="6">
        <v>550</v>
      </c>
      <c r="H21" s="6">
        <v>540</v>
      </c>
      <c r="I21" s="6">
        <v>1310</v>
      </c>
      <c r="J21" s="6">
        <v>1020</v>
      </c>
      <c r="K21" s="6">
        <v>1380</v>
      </c>
      <c r="L21" s="6">
        <v>490</v>
      </c>
      <c r="M21" s="6">
        <v>1340</v>
      </c>
      <c r="N21" s="6">
        <v>100</v>
      </c>
      <c r="O21" s="6">
        <v>190</v>
      </c>
      <c r="P21" s="6">
        <v>20</v>
      </c>
      <c r="Q21" s="6">
        <v>9320</v>
      </c>
      <c r="R21" s="6"/>
    </row>
    <row r="22" spans="1:18">
      <c r="B22" s="5" t="s">
        <v>75</v>
      </c>
      <c r="C22" s="6">
        <v>100</v>
      </c>
      <c r="D22" s="6">
        <v>300</v>
      </c>
      <c r="E22" s="6">
        <v>900</v>
      </c>
      <c r="F22" s="6">
        <v>160</v>
      </c>
      <c r="G22" s="6">
        <v>370</v>
      </c>
      <c r="H22" s="6">
        <v>550</v>
      </c>
      <c r="I22" s="6">
        <v>1090</v>
      </c>
      <c r="J22" s="6">
        <v>1900</v>
      </c>
      <c r="K22" s="6">
        <v>1130</v>
      </c>
      <c r="L22" s="6">
        <v>320</v>
      </c>
      <c r="M22" s="6">
        <v>1360</v>
      </c>
      <c r="N22" s="6">
        <v>400</v>
      </c>
      <c r="O22" s="6">
        <v>130</v>
      </c>
      <c r="P22" s="6">
        <v>70</v>
      </c>
      <c r="Q22" s="6">
        <v>8760</v>
      </c>
      <c r="R22" s="6"/>
    </row>
    <row r="23" spans="1:18">
      <c r="B23" s="5" t="s">
        <v>520</v>
      </c>
      <c r="C23" s="6">
        <v>12370</v>
      </c>
      <c r="D23" s="6">
        <v>21680</v>
      </c>
      <c r="E23" s="6">
        <v>13640</v>
      </c>
      <c r="F23" s="6">
        <v>10980</v>
      </c>
      <c r="G23" s="6">
        <v>13820</v>
      </c>
      <c r="H23" s="6">
        <v>8560</v>
      </c>
      <c r="I23" s="6">
        <v>42570</v>
      </c>
      <c r="J23" s="6">
        <v>16260</v>
      </c>
      <c r="K23" s="6">
        <v>13080</v>
      </c>
      <c r="L23" s="6">
        <v>15360</v>
      </c>
      <c r="M23" s="6">
        <v>12440</v>
      </c>
      <c r="N23" s="6">
        <v>1770</v>
      </c>
      <c r="O23" s="6">
        <v>1800</v>
      </c>
      <c r="P23" s="6">
        <v>600</v>
      </c>
      <c r="Q23" s="6">
        <v>184940</v>
      </c>
      <c r="R23" s="6"/>
    </row>
    <row r="24" spans="1:18">
      <c r="B24" s="5"/>
      <c r="C24" s="6"/>
      <c r="D24" s="6"/>
      <c r="E24" s="6"/>
      <c r="F24" s="6"/>
      <c r="G24" s="6"/>
      <c r="H24" s="6"/>
      <c r="I24" s="6"/>
      <c r="J24" s="6"/>
      <c r="K24" s="6"/>
      <c r="L24" s="6"/>
      <c r="M24" s="6"/>
      <c r="N24" s="6"/>
      <c r="O24" s="6"/>
      <c r="P24" s="6"/>
      <c r="Q24" s="6"/>
      <c r="R24" s="6"/>
    </row>
    <row r="25" spans="1:18" ht="13">
      <c r="B25" s="3" t="s">
        <v>13</v>
      </c>
      <c r="C25" s="6">
        <v>11020</v>
      </c>
      <c r="D25" s="6">
        <v>25820</v>
      </c>
      <c r="E25" s="6">
        <v>14330</v>
      </c>
      <c r="F25" s="6">
        <v>5780</v>
      </c>
      <c r="G25" s="6">
        <v>10010</v>
      </c>
      <c r="H25" s="6">
        <v>8710</v>
      </c>
      <c r="I25" s="6">
        <v>26960</v>
      </c>
      <c r="J25" s="6">
        <v>14220</v>
      </c>
      <c r="K25" s="6">
        <v>10120</v>
      </c>
      <c r="L25" s="6">
        <v>12480</v>
      </c>
      <c r="M25" s="6">
        <v>22600</v>
      </c>
      <c r="N25" s="6">
        <v>920</v>
      </c>
      <c r="O25" s="6">
        <v>850</v>
      </c>
      <c r="P25" s="6">
        <v>2910</v>
      </c>
      <c r="Q25" s="6">
        <v>166710</v>
      </c>
      <c r="R25" s="6"/>
    </row>
    <row r="26" spans="1:18">
      <c r="C26" s="6"/>
      <c r="D26" s="6"/>
      <c r="E26" s="6"/>
      <c r="F26" s="6"/>
      <c r="G26" s="6"/>
      <c r="H26" s="6"/>
      <c r="I26" s="6"/>
      <c r="J26" s="6"/>
      <c r="K26" s="6"/>
      <c r="L26" s="6"/>
      <c r="M26" s="6"/>
      <c r="N26" s="6"/>
      <c r="O26" s="6"/>
      <c r="P26" s="6"/>
      <c r="Q26" s="6"/>
      <c r="R26" s="6"/>
    </row>
    <row r="27" spans="1:18" ht="13">
      <c r="B27" s="3" t="s">
        <v>7</v>
      </c>
      <c r="C27" s="6">
        <v>30610</v>
      </c>
      <c r="D27" s="6">
        <v>59340</v>
      </c>
      <c r="E27" s="6">
        <v>36610</v>
      </c>
      <c r="F27" s="6">
        <v>21370</v>
      </c>
      <c r="G27" s="6">
        <v>30500</v>
      </c>
      <c r="H27" s="6">
        <v>22590</v>
      </c>
      <c r="I27" s="6">
        <v>101930</v>
      </c>
      <c r="J27" s="6">
        <v>41770</v>
      </c>
      <c r="K27" s="6">
        <v>45180</v>
      </c>
      <c r="L27" s="6">
        <v>36090</v>
      </c>
      <c r="M27" s="6">
        <v>47590</v>
      </c>
      <c r="N27" s="6">
        <v>3820</v>
      </c>
      <c r="O27" s="6">
        <v>3750</v>
      </c>
      <c r="P27" s="6">
        <v>3730</v>
      </c>
      <c r="Q27" s="6">
        <v>484880</v>
      </c>
      <c r="R27" s="6"/>
    </row>
    <row r="28" spans="1:18">
      <c r="C28" s="6"/>
      <c r="D28" s="6"/>
      <c r="E28" s="6"/>
      <c r="F28" s="6"/>
      <c r="G28" s="6"/>
      <c r="H28" s="6"/>
      <c r="I28" s="6"/>
      <c r="J28" s="6"/>
      <c r="K28" s="6"/>
      <c r="L28" s="6"/>
      <c r="M28" s="6"/>
      <c r="N28" s="6"/>
      <c r="O28" s="6"/>
      <c r="P28" s="6"/>
      <c r="Q28" s="6"/>
      <c r="R28" s="6"/>
    </row>
    <row r="29" spans="1:18" ht="13">
      <c r="B29" s="9"/>
      <c r="C29" s="9"/>
      <c r="D29" s="9"/>
      <c r="E29" s="9"/>
      <c r="F29" s="9"/>
      <c r="G29" s="9"/>
      <c r="H29" s="9"/>
      <c r="I29" s="9"/>
      <c r="J29" s="9"/>
      <c r="K29" s="9"/>
      <c r="L29" s="9"/>
      <c r="M29" s="9"/>
      <c r="N29" s="9"/>
      <c r="O29" s="9"/>
      <c r="P29" s="9"/>
      <c r="Q29" s="13" t="s">
        <v>17</v>
      </c>
    </row>
    <row r="30" spans="1:18" ht="12.5" customHeight="1">
      <c r="B30" s="2848" t="s">
        <v>18</v>
      </c>
      <c r="C30" s="2846"/>
      <c r="D30" s="2846"/>
      <c r="E30" s="2846"/>
      <c r="F30" s="2846"/>
      <c r="G30" s="2846"/>
      <c r="H30" s="2846"/>
      <c r="I30" s="2846"/>
    </row>
    <row r="31" spans="1:18" s="2803" customFormat="1" ht="12.5" customHeight="1">
      <c r="A31" s="2804"/>
      <c r="B31" s="2848" t="s">
        <v>220</v>
      </c>
      <c r="C31" s="2846"/>
      <c r="D31" s="2846"/>
      <c r="E31" s="2846"/>
      <c r="F31" s="2846"/>
      <c r="G31" s="2846"/>
      <c r="H31" s="2846"/>
      <c r="I31" s="2846"/>
    </row>
    <row r="32" spans="1:18" ht="12.5" customHeight="1">
      <c r="B32" s="2848" t="s">
        <v>778</v>
      </c>
      <c r="C32" s="2846"/>
      <c r="D32" s="2846"/>
      <c r="E32" s="2846"/>
      <c r="F32" s="2846"/>
      <c r="G32" s="2846"/>
      <c r="H32" s="2846"/>
      <c r="I32" s="2846"/>
    </row>
  </sheetData>
  <mergeCells count="3">
    <mergeCell ref="B30:I30"/>
    <mergeCell ref="B32:I32"/>
    <mergeCell ref="B31:I31"/>
  </mergeCells>
  <pageMargins left="0.7" right="0.7" top="0.75" bottom="0.75" header="0.3" footer="0.3"/>
  <pageSetup paperSize="9" scale="51" orientation="landscape"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6"/>
  <sheetViews>
    <sheetView topLeftCell="B1" workbookViewId="0"/>
  </sheetViews>
  <sheetFormatPr defaultRowHeight="12.5"/>
  <cols>
    <col min="1" max="1" width="8.7265625" hidden="1" customWidth="1"/>
    <col min="5" max="6" width="13.54296875" customWidth="1"/>
    <col min="7" max="7" width="8.7265625" customWidth="1"/>
  </cols>
  <sheetData>
    <row r="1" spans="2:13">
      <c r="B1" s="2" t="str">
        <f>HYPERLINK("#'Contents'!A1", "Back to contents")</f>
        <v>Back to contents</v>
      </c>
    </row>
    <row r="2" spans="2:13" ht="13">
      <c r="B2" s="3" t="s">
        <v>2</v>
      </c>
      <c r="C2" s="3" t="s">
        <v>846</v>
      </c>
      <c r="D2" s="3" t="s">
        <v>847</v>
      </c>
      <c r="E2" s="3" t="s">
        <v>848</v>
      </c>
      <c r="F2" s="3" t="s">
        <v>849</v>
      </c>
      <c r="G2" s="3" t="s">
        <v>850</v>
      </c>
    </row>
    <row r="3" spans="2:13">
      <c r="B3" s="2837" t="s">
        <v>855</v>
      </c>
      <c r="C3" s="2837" t="s">
        <v>853</v>
      </c>
      <c r="D3">
        <v>12</v>
      </c>
      <c r="E3" s="2842">
        <v>1950</v>
      </c>
      <c r="F3" s="2842">
        <v>1960</v>
      </c>
      <c r="G3" s="2832" t="str">
        <f t="shared" ref="G3:G64" si="0">B3&amp;": Cell "&amp;C3&amp;D3</f>
        <v>Table 9: Cell C12</v>
      </c>
      <c r="I3" s="2831"/>
    </row>
    <row r="4" spans="2:13">
      <c r="B4" s="2837" t="s">
        <v>855</v>
      </c>
      <c r="C4" s="2837" t="s">
        <v>853</v>
      </c>
      <c r="D4">
        <v>16</v>
      </c>
      <c r="E4" s="2842">
        <v>9530</v>
      </c>
      <c r="F4" s="2842">
        <v>9540</v>
      </c>
      <c r="G4" s="2832" t="str">
        <f t="shared" si="0"/>
        <v>Table 9: Cell C16</v>
      </c>
      <c r="I4" s="2831"/>
    </row>
    <row r="5" spans="2:13">
      <c r="B5" s="2837" t="s">
        <v>855</v>
      </c>
      <c r="C5" s="2837" t="s">
        <v>853</v>
      </c>
      <c r="D5">
        <v>20</v>
      </c>
      <c r="E5" s="2842">
        <v>25440</v>
      </c>
      <c r="F5" s="2842">
        <v>25460</v>
      </c>
      <c r="G5" s="2832" t="str">
        <f t="shared" si="0"/>
        <v>Table 9: Cell C20</v>
      </c>
      <c r="I5" s="2831"/>
    </row>
    <row r="6" spans="2:13">
      <c r="B6" s="2837" t="s">
        <v>855</v>
      </c>
      <c r="C6" s="2837" t="s">
        <v>851</v>
      </c>
      <c r="D6" s="2831">
        <v>12</v>
      </c>
      <c r="E6" s="2842">
        <v>1780</v>
      </c>
      <c r="F6" s="2842">
        <v>1800</v>
      </c>
      <c r="G6" s="2832" t="str">
        <f t="shared" si="0"/>
        <v>Table 9: Cell D12</v>
      </c>
      <c r="I6" s="2831"/>
    </row>
    <row r="7" spans="2:13">
      <c r="B7" s="2837" t="s">
        <v>855</v>
      </c>
      <c r="C7" s="2837" t="s">
        <v>851</v>
      </c>
      <c r="D7" s="2831">
        <v>16</v>
      </c>
      <c r="E7" s="2842">
        <v>11020</v>
      </c>
      <c r="F7" s="2842">
        <v>11030</v>
      </c>
      <c r="G7" s="2832" t="str">
        <f t="shared" si="0"/>
        <v>Table 9: Cell D16</v>
      </c>
      <c r="H7" s="6"/>
      <c r="I7" s="2831"/>
    </row>
    <row r="8" spans="2:13">
      <c r="B8" s="2837" t="s">
        <v>855</v>
      </c>
      <c r="C8" s="2837" t="s">
        <v>851</v>
      </c>
      <c r="D8" s="2831">
        <v>20</v>
      </c>
      <c r="E8" s="2842">
        <v>31650</v>
      </c>
      <c r="F8" s="2842">
        <v>31680</v>
      </c>
      <c r="G8" s="2832" t="str">
        <f t="shared" si="0"/>
        <v>Table 9: Cell D20</v>
      </c>
      <c r="H8" s="6"/>
      <c r="I8" s="2831"/>
    </row>
    <row r="9" spans="2:13">
      <c r="B9" s="2837" t="s">
        <v>855</v>
      </c>
      <c r="C9" s="2837" t="s">
        <v>854</v>
      </c>
      <c r="D9" s="2831">
        <v>12</v>
      </c>
      <c r="E9" s="2842">
        <v>3740</v>
      </c>
      <c r="F9" s="2842">
        <v>3760</v>
      </c>
      <c r="G9" s="2832" t="str">
        <f t="shared" si="0"/>
        <v>Table 9: Cell E12</v>
      </c>
      <c r="H9" s="6"/>
      <c r="I9" s="2831"/>
    </row>
    <row r="10" spans="2:13">
      <c r="B10" s="2837" t="s">
        <v>855</v>
      </c>
      <c r="C10" s="2837" t="s">
        <v>854</v>
      </c>
      <c r="D10" s="2831">
        <v>14</v>
      </c>
      <c r="E10" s="2842">
        <v>18670</v>
      </c>
      <c r="F10" s="2842">
        <v>18680</v>
      </c>
      <c r="G10" s="2832" t="str">
        <f t="shared" si="0"/>
        <v>Table 9: Cell E14</v>
      </c>
      <c r="H10" s="6"/>
      <c r="I10" s="2831"/>
    </row>
    <row r="11" spans="2:13">
      <c r="B11" s="2837" t="s">
        <v>855</v>
      </c>
      <c r="C11" s="2837" t="s">
        <v>854</v>
      </c>
      <c r="D11" s="2831">
        <v>16</v>
      </c>
      <c r="E11" s="2842">
        <v>20560</v>
      </c>
      <c r="F11" s="2842">
        <v>20570</v>
      </c>
      <c r="G11" s="2832" t="str">
        <f t="shared" si="0"/>
        <v>Table 9: Cell E16</v>
      </c>
      <c r="I11" s="2831"/>
      <c r="M11" s="2838"/>
    </row>
    <row r="12" spans="2:13">
      <c r="B12" s="2837" t="s">
        <v>855</v>
      </c>
      <c r="C12" s="2837" t="s">
        <v>854</v>
      </c>
      <c r="D12" s="2831">
        <v>20</v>
      </c>
      <c r="E12" s="2842">
        <v>57150</v>
      </c>
      <c r="F12" s="2842">
        <v>57200</v>
      </c>
      <c r="G12" s="2832" t="str">
        <f t="shared" si="0"/>
        <v>Table 9: Cell E20</v>
      </c>
      <c r="I12" s="2831"/>
      <c r="K12" s="6"/>
      <c r="M12" s="2838"/>
    </row>
    <row r="13" spans="2:13">
      <c r="B13" s="2837" t="s">
        <v>855</v>
      </c>
      <c r="C13" s="2837" t="s">
        <v>856</v>
      </c>
      <c r="D13" s="2831">
        <v>10</v>
      </c>
      <c r="E13" s="2842">
        <v>250</v>
      </c>
      <c r="F13" s="2842">
        <v>260</v>
      </c>
      <c r="G13" s="2832" t="str">
        <f t="shared" si="0"/>
        <v>Table 9: Cell G10</v>
      </c>
      <c r="I13" s="2831"/>
      <c r="K13" s="6"/>
      <c r="M13" s="2838"/>
    </row>
    <row r="14" spans="2:13">
      <c r="B14" s="2837" t="s">
        <v>855</v>
      </c>
      <c r="C14" s="2837" t="s">
        <v>856</v>
      </c>
      <c r="D14" s="2831">
        <v>12</v>
      </c>
      <c r="E14" s="2842">
        <v>1310</v>
      </c>
      <c r="F14" s="2842">
        <v>1380</v>
      </c>
      <c r="G14" s="2832" t="str">
        <f t="shared" si="0"/>
        <v>Table 9: Cell G12</v>
      </c>
      <c r="I14" s="2831"/>
      <c r="K14" s="6"/>
    </row>
    <row r="15" spans="2:13">
      <c r="B15" s="2837" t="s">
        <v>855</v>
      </c>
      <c r="C15" s="2837" t="s">
        <v>856</v>
      </c>
      <c r="D15" s="2831">
        <v>13</v>
      </c>
      <c r="E15" s="2842">
        <v>2870</v>
      </c>
      <c r="F15" s="2842">
        <v>2880</v>
      </c>
      <c r="G15" s="2832" t="str">
        <f t="shared" si="0"/>
        <v>Table 9: Cell G13</v>
      </c>
      <c r="I15" s="2831"/>
      <c r="K15" s="6"/>
      <c r="M15" s="6"/>
    </row>
    <row r="16" spans="2:13">
      <c r="B16" s="2837" t="s">
        <v>855</v>
      </c>
      <c r="C16" s="2837" t="s">
        <v>856</v>
      </c>
      <c r="D16" s="2831">
        <v>14</v>
      </c>
      <c r="E16" s="2842">
        <v>2810</v>
      </c>
      <c r="F16" s="2842">
        <v>2820</v>
      </c>
      <c r="G16" s="2832" t="str">
        <f t="shared" si="0"/>
        <v>Table 9: Cell G14</v>
      </c>
      <c r="I16" s="2831"/>
      <c r="K16" s="6"/>
    </row>
    <row r="17" spans="2:16">
      <c r="B17" s="2837" t="s">
        <v>855</v>
      </c>
      <c r="C17" s="2837" t="s">
        <v>856</v>
      </c>
      <c r="D17" s="2831">
        <v>16</v>
      </c>
      <c r="E17" s="2842">
        <v>5250</v>
      </c>
      <c r="F17" s="2842">
        <v>5270</v>
      </c>
      <c r="G17" s="2832" t="str">
        <f t="shared" si="0"/>
        <v>Table 9: Cell G16</v>
      </c>
      <c r="I17" s="2831"/>
      <c r="K17" s="6"/>
      <c r="M17" s="2838"/>
    </row>
    <row r="18" spans="2:16">
      <c r="B18" s="2837" t="s">
        <v>855</v>
      </c>
      <c r="C18" s="2837" t="s">
        <v>856</v>
      </c>
      <c r="D18" s="2831">
        <v>20</v>
      </c>
      <c r="E18" s="2842">
        <v>13000</v>
      </c>
      <c r="F18" s="2842">
        <v>13100</v>
      </c>
      <c r="G18" s="2832" t="str">
        <f t="shared" si="0"/>
        <v>Table 9: Cell G20</v>
      </c>
      <c r="I18" s="2831"/>
      <c r="K18" s="6"/>
      <c r="L18" s="6"/>
      <c r="M18" s="2838"/>
    </row>
    <row r="19" spans="2:16">
      <c r="B19" s="2837" t="s">
        <v>855</v>
      </c>
      <c r="C19" s="2837" t="s">
        <v>857</v>
      </c>
      <c r="D19" s="2831">
        <v>10</v>
      </c>
      <c r="E19" s="2842">
        <v>180</v>
      </c>
      <c r="F19" s="2842">
        <v>190</v>
      </c>
      <c r="G19" s="2832" t="str">
        <f t="shared" si="0"/>
        <v>Table 9: Cell H10</v>
      </c>
      <c r="I19" s="2831"/>
      <c r="K19" s="6"/>
      <c r="L19" s="6"/>
      <c r="M19" s="2838"/>
    </row>
    <row r="20" spans="2:16">
      <c r="B20" s="2837" t="s">
        <v>855</v>
      </c>
      <c r="C20" s="2837" t="s">
        <v>857</v>
      </c>
      <c r="D20" s="2831">
        <v>12</v>
      </c>
      <c r="E20" s="2842">
        <v>1040</v>
      </c>
      <c r="F20" s="2842">
        <v>1100</v>
      </c>
      <c r="G20" s="2832" t="str">
        <f t="shared" si="0"/>
        <v>Table 9: Cell H12</v>
      </c>
      <c r="I20" s="2831"/>
      <c r="K20" s="6"/>
      <c r="L20" s="6"/>
      <c r="M20" s="2838"/>
    </row>
    <row r="21" spans="2:16">
      <c r="B21" s="2837" t="s">
        <v>855</v>
      </c>
      <c r="C21" s="2837" t="s">
        <v>857</v>
      </c>
      <c r="D21" s="2831">
        <v>13</v>
      </c>
      <c r="E21" s="2842">
        <v>2600</v>
      </c>
      <c r="F21" s="2842">
        <v>2610</v>
      </c>
      <c r="G21" s="2832" t="str">
        <f t="shared" si="0"/>
        <v>Table 9: Cell H13</v>
      </c>
      <c r="I21" s="2831"/>
      <c r="J21" s="6"/>
      <c r="K21" s="6"/>
      <c r="L21" s="6"/>
      <c r="M21" s="6"/>
      <c r="N21" s="6"/>
      <c r="O21" s="6"/>
      <c r="P21" s="6"/>
    </row>
    <row r="22" spans="2:16">
      <c r="B22" s="2837" t="s">
        <v>855</v>
      </c>
      <c r="C22" s="2837" t="s">
        <v>857</v>
      </c>
      <c r="D22" s="2831">
        <v>14</v>
      </c>
      <c r="E22" s="2842">
        <v>3330</v>
      </c>
      <c r="F22" s="2842">
        <v>3340</v>
      </c>
      <c r="G22" s="2832" t="str">
        <f t="shared" si="0"/>
        <v>Table 9: Cell H14</v>
      </c>
      <c r="I22" s="2831"/>
      <c r="K22" s="6"/>
      <c r="L22" s="6"/>
    </row>
    <row r="23" spans="2:16">
      <c r="B23" s="2837" t="s">
        <v>855</v>
      </c>
      <c r="C23" s="2837" t="s">
        <v>857</v>
      </c>
      <c r="D23" s="2831">
        <v>16</v>
      </c>
      <c r="E23" s="2842">
        <v>6580</v>
      </c>
      <c r="F23" s="2842">
        <v>6630</v>
      </c>
      <c r="G23" s="2832" t="str">
        <f t="shared" si="0"/>
        <v>Table 9: Cell H16</v>
      </c>
      <c r="I23" s="2831"/>
      <c r="K23" s="6"/>
      <c r="L23" s="6"/>
      <c r="M23" s="2838"/>
    </row>
    <row r="24" spans="2:16">
      <c r="B24" s="2837" t="s">
        <v>855</v>
      </c>
      <c r="C24" s="2837" t="s">
        <v>857</v>
      </c>
      <c r="D24" s="2831">
        <v>20</v>
      </c>
      <c r="E24" s="2842">
        <v>14470</v>
      </c>
      <c r="F24" s="2842">
        <v>14620</v>
      </c>
      <c r="G24" s="2832" t="str">
        <f t="shared" si="0"/>
        <v>Table 9: Cell H20</v>
      </c>
      <c r="I24" s="2831"/>
      <c r="M24" s="2838"/>
    </row>
    <row r="25" spans="2:16">
      <c r="B25" s="2837" t="s">
        <v>855</v>
      </c>
      <c r="C25" s="2837" t="s">
        <v>858</v>
      </c>
      <c r="D25" s="2831">
        <v>12</v>
      </c>
      <c r="E25" s="2842">
        <v>2370</v>
      </c>
      <c r="F25" s="2842">
        <v>2500</v>
      </c>
      <c r="G25" s="2832" t="str">
        <f t="shared" si="0"/>
        <v>Table 9: Cell I12</v>
      </c>
      <c r="I25" s="2831"/>
      <c r="M25" s="2838"/>
    </row>
    <row r="26" spans="2:16">
      <c r="B26" s="2837" t="s">
        <v>855</v>
      </c>
      <c r="C26" s="2837" t="s">
        <v>858</v>
      </c>
      <c r="D26" s="2831">
        <v>13</v>
      </c>
      <c r="E26" s="2842">
        <v>5520</v>
      </c>
      <c r="F26" s="2842">
        <v>5530</v>
      </c>
      <c r="G26" s="2832" t="str">
        <f t="shared" si="0"/>
        <v>Table 9: Cell I13</v>
      </c>
      <c r="I26" s="2831"/>
      <c r="M26" s="2838"/>
    </row>
    <row r="27" spans="2:16">
      <c r="B27" s="2837" t="s">
        <v>855</v>
      </c>
      <c r="C27" s="2837" t="s">
        <v>858</v>
      </c>
      <c r="D27" s="2831">
        <v>14</v>
      </c>
      <c r="E27" s="2842">
        <v>6150</v>
      </c>
      <c r="F27" s="2842">
        <v>6180</v>
      </c>
      <c r="G27" s="2832" t="str">
        <f t="shared" si="0"/>
        <v>Table 9: Cell I14</v>
      </c>
      <c r="I27" s="2831"/>
    </row>
    <row r="28" spans="2:16">
      <c r="B28" s="2837" t="s">
        <v>855</v>
      </c>
      <c r="C28" s="2837" t="s">
        <v>858</v>
      </c>
      <c r="D28" s="2831">
        <v>16</v>
      </c>
      <c r="E28" s="2842">
        <v>11830</v>
      </c>
      <c r="F28" s="2842">
        <v>11910</v>
      </c>
      <c r="G28" s="2832" t="str">
        <f t="shared" si="0"/>
        <v>Table 9: Cell I16</v>
      </c>
      <c r="I28" s="2831"/>
      <c r="M28" s="2838"/>
    </row>
    <row r="29" spans="2:16">
      <c r="B29" s="2837" t="s">
        <v>855</v>
      </c>
      <c r="C29" s="2837" t="s">
        <v>858</v>
      </c>
      <c r="D29" s="2831">
        <v>20</v>
      </c>
      <c r="E29" s="2842">
        <v>27580</v>
      </c>
      <c r="F29" s="2842">
        <v>27830</v>
      </c>
      <c r="G29" s="2832" t="str">
        <f t="shared" si="0"/>
        <v>Table 9: Cell I20</v>
      </c>
      <c r="I29" s="2831"/>
      <c r="M29" s="2838"/>
    </row>
    <row r="30" spans="2:16">
      <c r="B30" s="2837" t="s">
        <v>859</v>
      </c>
      <c r="C30" s="2837" t="s">
        <v>853</v>
      </c>
      <c r="D30">
        <v>12</v>
      </c>
      <c r="E30" s="2842">
        <v>230</v>
      </c>
      <c r="F30" s="2842">
        <v>250</v>
      </c>
      <c r="G30" s="2832" t="str">
        <f t="shared" si="0"/>
        <v>Table 40: Cell C12</v>
      </c>
      <c r="I30" s="2831"/>
      <c r="N30" s="2840"/>
    </row>
    <row r="31" spans="2:16">
      <c r="B31" s="2837" t="s">
        <v>859</v>
      </c>
      <c r="C31" s="2837" t="s">
        <v>853</v>
      </c>
      <c r="D31" s="2831">
        <v>196</v>
      </c>
      <c r="E31" s="2842">
        <v>25440</v>
      </c>
      <c r="F31" s="2842">
        <v>25460</v>
      </c>
      <c r="G31" s="2832" t="str">
        <f t="shared" si="0"/>
        <v>Table 40: Cell C196</v>
      </c>
      <c r="I31" s="2831"/>
    </row>
    <row r="32" spans="2:16">
      <c r="B32" s="2837" t="s">
        <v>859</v>
      </c>
      <c r="C32" s="2837" t="s">
        <v>851</v>
      </c>
      <c r="D32" s="2831">
        <v>12</v>
      </c>
      <c r="E32" s="2842">
        <v>450</v>
      </c>
      <c r="F32" s="2842">
        <v>480</v>
      </c>
      <c r="G32" s="2832" t="str">
        <f t="shared" si="0"/>
        <v>Table 40: Cell D12</v>
      </c>
      <c r="I32" s="2831"/>
      <c r="M32" s="2838"/>
    </row>
    <row r="33" spans="2:33">
      <c r="B33" s="2837" t="s">
        <v>859</v>
      </c>
      <c r="C33" s="2837" t="s">
        <v>851</v>
      </c>
      <c r="D33" s="2831">
        <v>196</v>
      </c>
      <c r="E33" s="2842">
        <v>31650</v>
      </c>
      <c r="F33" s="2842">
        <v>31680</v>
      </c>
      <c r="G33" s="2832" t="str">
        <f t="shared" si="0"/>
        <v>Table 40: Cell D196</v>
      </c>
      <c r="I33" s="2831"/>
    </row>
    <row r="34" spans="2:33">
      <c r="B34" s="2837" t="s">
        <v>859</v>
      </c>
      <c r="C34" s="2837" t="s">
        <v>854</v>
      </c>
      <c r="D34" s="2831">
        <v>12</v>
      </c>
      <c r="E34" s="2842">
        <v>680</v>
      </c>
      <c r="F34" s="2842">
        <v>730</v>
      </c>
      <c r="G34" s="2832" t="str">
        <f t="shared" si="0"/>
        <v>Table 40: Cell E12</v>
      </c>
      <c r="I34" s="2831"/>
    </row>
    <row r="35" spans="2:33">
      <c r="B35" s="2837" t="s">
        <v>859</v>
      </c>
      <c r="C35" s="2837" t="s">
        <v>854</v>
      </c>
      <c r="D35" s="2831">
        <v>196</v>
      </c>
      <c r="E35" s="2842">
        <v>57150</v>
      </c>
      <c r="F35" s="2842">
        <v>57200</v>
      </c>
      <c r="G35" s="2832" t="str">
        <f t="shared" si="0"/>
        <v>Table 40: Cell E196</v>
      </c>
      <c r="I35" s="2831"/>
      <c r="M35" s="2838"/>
    </row>
    <row r="36" spans="2:33">
      <c r="B36" s="2837" t="s">
        <v>859</v>
      </c>
      <c r="C36" s="2837" t="s">
        <v>856</v>
      </c>
      <c r="D36" s="2831">
        <v>12</v>
      </c>
      <c r="E36" s="2842">
        <v>10</v>
      </c>
      <c r="F36" s="2842">
        <v>110</v>
      </c>
      <c r="G36" s="2832" t="str">
        <f t="shared" si="0"/>
        <v>Table 40: Cell G12</v>
      </c>
      <c r="I36" s="2831"/>
      <c r="M36" s="2838"/>
    </row>
    <row r="37" spans="2:33">
      <c r="B37" s="2837" t="s">
        <v>859</v>
      </c>
      <c r="C37" s="2837" t="s">
        <v>856</v>
      </c>
      <c r="D37" s="2831">
        <v>196</v>
      </c>
      <c r="E37" s="2842">
        <v>13000</v>
      </c>
      <c r="F37" s="2842">
        <v>13100</v>
      </c>
      <c r="G37" s="2832" t="str">
        <f t="shared" si="0"/>
        <v>Table 40: Cell G196</v>
      </c>
      <c r="I37" s="2831"/>
      <c r="M37" s="2838"/>
      <c r="AD37" s="2839"/>
    </row>
    <row r="38" spans="2:33">
      <c r="B38" s="2837" t="s">
        <v>859</v>
      </c>
      <c r="C38" s="2837" t="s">
        <v>857</v>
      </c>
      <c r="D38" s="2831">
        <v>12</v>
      </c>
      <c r="E38" s="2842">
        <v>10</v>
      </c>
      <c r="F38" s="2842">
        <v>160</v>
      </c>
      <c r="G38" s="2832" t="str">
        <f t="shared" si="0"/>
        <v>Table 40: Cell H12</v>
      </c>
      <c r="I38" s="2831"/>
      <c r="L38" s="2831"/>
    </row>
    <row r="39" spans="2:33">
      <c r="B39" s="2837" t="s">
        <v>859</v>
      </c>
      <c r="C39" s="2837" t="s">
        <v>857</v>
      </c>
      <c r="D39" s="2831">
        <v>196</v>
      </c>
      <c r="E39" s="2842">
        <v>14470</v>
      </c>
      <c r="F39" s="2842">
        <v>14620</v>
      </c>
      <c r="G39" s="2832" t="str">
        <f t="shared" si="0"/>
        <v>Table 40: Cell H196</v>
      </c>
      <c r="I39" s="2831"/>
      <c r="L39" s="2838"/>
      <c r="M39" s="2838"/>
    </row>
    <row r="40" spans="2:33">
      <c r="B40" s="2837" t="s">
        <v>859</v>
      </c>
      <c r="C40" s="2837" t="s">
        <v>858</v>
      </c>
      <c r="D40" s="2831">
        <v>12</v>
      </c>
      <c r="E40" s="2842">
        <v>20</v>
      </c>
      <c r="F40" s="2842">
        <v>270</v>
      </c>
      <c r="G40" s="2832" t="str">
        <f t="shared" si="0"/>
        <v>Table 40: Cell I12</v>
      </c>
      <c r="I40" s="2831"/>
      <c r="L40" s="2831"/>
    </row>
    <row r="41" spans="2:33">
      <c r="B41" s="2837" t="s">
        <v>859</v>
      </c>
      <c r="C41" s="2837" t="s">
        <v>858</v>
      </c>
      <c r="D41" s="2831">
        <v>196</v>
      </c>
      <c r="E41" s="2842">
        <v>27580</v>
      </c>
      <c r="F41" s="2842">
        <v>27830</v>
      </c>
      <c r="G41" s="2832" t="str">
        <f t="shared" si="0"/>
        <v>Table 40: Cell I196</v>
      </c>
      <c r="I41" s="2831"/>
      <c r="L41" s="2831"/>
      <c r="M41" s="2838"/>
    </row>
    <row r="42" spans="2:33">
      <c r="B42" s="2837" t="s">
        <v>860</v>
      </c>
      <c r="C42" s="2837" t="s">
        <v>853</v>
      </c>
      <c r="D42">
        <v>12</v>
      </c>
      <c r="E42" s="2842">
        <v>420</v>
      </c>
      <c r="F42" s="2842">
        <v>450</v>
      </c>
      <c r="G42" s="2832" t="str">
        <f t="shared" si="0"/>
        <v>Table 41: Cell C12</v>
      </c>
      <c r="I42" s="2831"/>
      <c r="L42" s="2831"/>
      <c r="N42" s="6"/>
    </row>
    <row r="43" spans="2:33">
      <c r="B43" s="2837" t="s">
        <v>860</v>
      </c>
      <c r="C43" s="2837" t="s">
        <v>853</v>
      </c>
      <c r="D43">
        <v>196</v>
      </c>
      <c r="E43" s="2842">
        <v>30560</v>
      </c>
      <c r="F43" s="2842">
        <v>30580</v>
      </c>
      <c r="G43" s="2832" t="str">
        <f t="shared" si="0"/>
        <v>Table 41: Cell C196</v>
      </c>
      <c r="I43" s="2831"/>
      <c r="L43" s="2831"/>
      <c r="M43" s="2838"/>
    </row>
    <row r="44" spans="2:33">
      <c r="B44" s="2837" t="s">
        <v>860</v>
      </c>
      <c r="C44" s="2837" t="s">
        <v>851</v>
      </c>
      <c r="D44" s="2831">
        <v>12</v>
      </c>
      <c r="E44" s="2842">
        <v>10</v>
      </c>
      <c r="F44" s="2842">
        <v>180</v>
      </c>
      <c r="G44" s="2832" t="str">
        <f t="shared" si="0"/>
        <v>Table 41: Cell D12</v>
      </c>
      <c r="I44" s="2831"/>
      <c r="L44" s="2831"/>
      <c r="M44" s="2838"/>
    </row>
    <row r="45" spans="2:33">
      <c r="B45" s="2837" t="s">
        <v>860</v>
      </c>
      <c r="C45" s="2837" t="s">
        <v>851</v>
      </c>
      <c r="D45" s="2831">
        <v>196</v>
      </c>
      <c r="E45" s="2842">
        <v>17410</v>
      </c>
      <c r="F45" s="2842">
        <v>17580</v>
      </c>
      <c r="G45" s="2832" t="str">
        <f t="shared" si="0"/>
        <v>Table 41: Cell D196</v>
      </c>
      <c r="I45" s="2831"/>
      <c r="L45" s="6"/>
      <c r="M45" s="6"/>
      <c r="N45" s="6"/>
      <c r="O45" s="6"/>
      <c r="P45" s="6"/>
      <c r="Q45" s="6"/>
      <c r="R45" s="6"/>
      <c r="S45" s="6"/>
      <c r="T45" s="6"/>
      <c r="U45" s="6"/>
      <c r="V45" s="6"/>
      <c r="W45" s="6"/>
      <c r="X45" s="6"/>
      <c r="Y45" s="6"/>
      <c r="Z45" s="6"/>
      <c r="AA45" s="6"/>
      <c r="AB45" s="6"/>
      <c r="AC45" s="6"/>
      <c r="AD45" s="2727"/>
      <c r="AE45" s="2727"/>
    </row>
    <row r="46" spans="2:33">
      <c r="B46" s="2837" t="s">
        <v>860</v>
      </c>
      <c r="C46" s="2837" t="s">
        <v>863</v>
      </c>
      <c r="D46" s="2831">
        <v>12</v>
      </c>
      <c r="E46" s="2842">
        <v>120</v>
      </c>
      <c r="F46" s="2842">
        <v>130</v>
      </c>
      <c r="G46" s="2832" t="str">
        <f t="shared" si="0"/>
        <v>Table 41: Cell F12</v>
      </c>
      <c r="I46" s="2831"/>
      <c r="L46" s="2831"/>
      <c r="M46" s="2838"/>
    </row>
    <row r="47" spans="2:33">
      <c r="B47" s="2837" t="s">
        <v>860</v>
      </c>
      <c r="C47" s="2837" t="s">
        <v>863</v>
      </c>
      <c r="D47" s="2831">
        <v>196</v>
      </c>
      <c r="E47" s="2842">
        <v>8800</v>
      </c>
      <c r="F47" s="2842">
        <v>8810</v>
      </c>
      <c r="G47" s="2832" t="str">
        <f t="shared" si="0"/>
        <v>Table 41: Cell F196</v>
      </c>
      <c r="I47" s="2831"/>
      <c r="L47" s="6"/>
      <c r="N47" s="6"/>
      <c r="O47" s="6"/>
      <c r="P47" s="6"/>
      <c r="Q47" s="6"/>
      <c r="R47" s="6"/>
      <c r="S47" s="6"/>
      <c r="T47" s="6"/>
      <c r="U47" s="6"/>
      <c r="V47" s="6"/>
      <c r="W47" s="6"/>
      <c r="X47" s="6"/>
      <c r="Y47" s="6"/>
      <c r="Z47" s="6"/>
      <c r="AA47" s="6"/>
      <c r="AB47" s="6"/>
      <c r="AC47" s="6"/>
      <c r="AD47" s="6"/>
      <c r="AE47" s="6"/>
      <c r="AF47" s="2727"/>
      <c r="AG47" s="2727"/>
    </row>
    <row r="48" spans="2:33">
      <c r="B48" s="2837" t="s">
        <v>860</v>
      </c>
      <c r="C48" s="2837" t="s">
        <v>856</v>
      </c>
      <c r="D48" s="2831">
        <v>12</v>
      </c>
      <c r="E48" s="2842" t="s">
        <v>40</v>
      </c>
      <c r="F48" s="2842">
        <v>40</v>
      </c>
      <c r="G48" s="2832" t="str">
        <f t="shared" si="0"/>
        <v>Table 41: Cell G12</v>
      </c>
      <c r="I48" s="2831"/>
      <c r="L48" s="6"/>
      <c r="M48" s="6"/>
    </row>
    <row r="49" spans="2:13">
      <c r="B49" s="2837" t="s">
        <v>860</v>
      </c>
      <c r="C49" s="2837" t="s">
        <v>856</v>
      </c>
      <c r="D49" s="2831">
        <v>196</v>
      </c>
      <c r="E49" s="2842">
        <v>2330</v>
      </c>
      <c r="F49" s="2842">
        <v>2370</v>
      </c>
      <c r="G49" s="2832" t="str">
        <f t="shared" si="0"/>
        <v>Table 41: Cell G196</v>
      </c>
      <c r="I49" s="2831"/>
      <c r="L49" s="6"/>
      <c r="M49" s="6"/>
    </row>
    <row r="50" spans="2:13">
      <c r="B50" s="2837" t="s">
        <v>860</v>
      </c>
      <c r="C50" s="2837" t="s">
        <v>864</v>
      </c>
      <c r="D50" s="2831">
        <v>12</v>
      </c>
      <c r="E50" s="2842" t="s">
        <v>40</v>
      </c>
      <c r="F50" s="2842">
        <v>10</v>
      </c>
      <c r="G50" s="2832" t="str">
        <f t="shared" si="0"/>
        <v>Table 41: Cell J12</v>
      </c>
      <c r="I50" s="2831"/>
      <c r="L50" s="6"/>
      <c r="M50" s="6"/>
    </row>
    <row r="51" spans="2:13">
      <c r="B51" s="2837" t="s">
        <v>860</v>
      </c>
      <c r="C51" s="2837" t="s">
        <v>865</v>
      </c>
      <c r="D51" s="2831">
        <v>12</v>
      </c>
      <c r="E51" s="2842">
        <v>140</v>
      </c>
      <c r="F51" s="2842">
        <v>150</v>
      </c>
      <c r="G51" s="2832" t="str">
        <f t="shared" si="0"/>
        <v>Table 41: Cell L12</v>
      </c>
      <c r="I51" s="2831"/>
      <c r="L51" s="6"/>
      <c r="M51" s="6"/>
    </row>
    <row r="52" spans="2:13">
      <c r="B52" s="2837" t="s">
        <v>860</v>
      </c>
      <c r="C52" s="2837" t="s">
        <v>865</v>
      </c>
      <c r="D52" s="2831">
        <v>196</v>
      </c>
      <c r="E52" s="2842">
        <v>16810</v>
      </c>
      <c r="F52" s="2842">
        <v>17820</v>
      </c>
      <c r="G52" s="2832" t="str">
        <f t="shared" si="0"/>
        <v>Table 41: Cell L196</v>
      </c>
      <c r="I52" s="2831"/>
      <c r="L52" s="6"/>
      <c r="M52" s="6"/>
    </row>
    <row r="53" spans="2:13">
      <c r="B53" s="2837" t="s">
        <v>860</v>
      </c>
      <c r="C53" s="2837" t="s">
        <v>866</v>
      </c>
      <c r="D53" s="2831">
        <v>12</v>
      </c>
      <c r="E53" s="2842" t="s">
        <v>40</v>
      </c>
      <c r="F53" s="2842">
        <v>40</v>
      </c>
      <c r="G53" s="2832" t="str">
        <f t="shared" si="0"/>
        <v>Table 41: Cell M12</v>
      </c>
      <c r="I53" s="2831"/>
      <c r="L53" s="6"/>
      <c r="M53" s="6"/>
    </row>
    <row r="54" spans="2:13">
      <c r="B54" s="2837" t="s">
        <v>860</v>
      </c>
      <c r="C54" s="2837" t="s">
        <v>866</v>
      </c>
      <c r="D54" s="2831">
        <v>196</v>
      </c>
      <c r="E54" s="2842">
        <v>6510</v>
      </c>
      <c r="F54" s="2842">
        <v>6550</v>
      </c>
      <c r="G54" s="2832" t="str">
        <f t="shared" si="0"/>
        <v>Table 41: Cell M196</v>
      </c>
      <c r="I54" s="2831"/>
      <c r="L54" s="6"/>
      <c r="M54" s="6"/>
    </row>
    <row r="55" spans="2:13">
      <c r="B55" s="2837" t="s">
        <v>860</v>
      </c>
      <c r="C55" s="2837" t="s">
        <v>867</v>
      </c>
      <c r="D55" s="2831">
        <v>12</v>
      </c>
      <c r="E55" s="2842">
        <v>680</v>
      </c>
      <c r="F55" s="2842">
        <v>730</v>
      </c>
      <c r="G55" s="2832" t="str">
        <f t="shared" si="0"/>
        <v>Table 41: Cell O12</v>
      </c>
      <c r="I55" s="2831"/>
      <c r="L55" s="6"/>
      <c r="M55" s="6"/>
    </row>
    <row r="56" spans="2:13">
      <c r="B56" s="2837" t="s">
        <v>860</v>
      </c>
      <c r="C56" s="2837" t="s">
        <v>867</v>
      </c>
      <c r="D56" s="2831">
        <v>196</v>
      </c>
      <c r="E56" s="2842">
        <v>57150</v>
      </c>
      <c r="F56" s="2842">
        <v>57200</v>
      </c>
      <c r="G56" s="2832" t="str">
        <f t="shared" si="0"/>
        <v>Table 41: Cell O196</v>
      </c>
      <c r="I56" s="2831"/>
      <c r="L56" s="6"/>
      <c r="M56" s="6"/>
    </row>
    <row r="57" spans="2:13">
      <c r="B57" s="2837" t="s">
        <v>860</v>
      </c>
      <c r="C57" s="2837" t="s">
        <v>868</v>
      </c>
      <c r="D57" s="2831">
        <v>12</v>
      </c>
      <c r="E57" s="2842">
        <v>20</v>
      </c>
      <c r="F57" s="2842">
        <v>270</v>
      </c>
      <c r="G57" s="2832" t="str">
        <f t="shared" si="0"/>
        <v>Table 41: Cell P12</v>
      </c>
      <c r="I57" s="2831"/>
      <c r="L57" s="6"/>
      <c r="M57" s="6"/>
    </row>
    <row r="58" spans="2:13">
      <c r="B58" s="2837" t="s">
        <v>860</v>
      </c>
      <c r="C58" s="2837" t="s">
        <v>868</v>
      </c>
      <c r="D58" s="2831">
        <v>196</v>
      </c>
      <c r="E58" s="2842">
        <v>27580</v>
      </c>
      <c r="F58" s="2842">
        <v>27830</v>
      </c>
      <c r="G58" s="2832" t="str">
        <f t="shared" si="0"/>
        <v>Table 41: Cell P196</v>
      </c>
      <c r="I58" s="2831"/>
      <c r="L58" s="6"/>
      <c r="M58" s="6"/>
    </row>
    <row r="59" spans="2:13">
      <c r="B59" s="2837" t="s">
        <v>860</v>
      </c>
      <c r="C59" s="2837" t="s">
        <v>852</v>
      </c>
      <c r="D59" s="2831">
        <v>12</v>
      </c>
      <c r="E59" s="2842">
        <v>540</v>
      </c>
      <c r="F59" s="2842">
        <v>570</v>
      </c>
      <c r="G59" s="2832" t="str">
        <f t="shared" si="0"/>
        <v>Table 41: Cell R12</v>
      </c>
      <c r="I59" s="2831"/>
      <c r="L59" s="6"/>
      <c r="M59" s="6"/>
    </row>
    <row r="60" spans="2:13">
      <c r="B60" s="2837" t="s">
        <v>860</v>
      </c>
      <c r="C60" s="2837" t="s">
        <v>852</v>
      </c>
      <c r="D60" s="2831">
        <v>196</v>
      </c>
      <c r="E60" s="2842">
        <v>39360</v>
      </c>
      <c r="F60" s="2842">
        <v>39390</v>
      </c>
      <c r="G60" s="2832" t="str">
        <f t="shared" si="0"/>
        <v>Table 41: Cell R196</v>
      </c>
      <c r="I60" s="2831"/>
      <c r="L60" s="6"/>
      <c r="M60" s="6"/>
    </row>
    <row r="61" spans="2:13" s="2831" customFormat="1">
      <c r="B61" s="2837" t="s">
        <v>860</v>
      </c>
      <c r="C61" s="2837" t="s">
        <v>871</v>
      </c>
      <c r="D61" s="2831">
        <v>12</v>
      </c>
      <c r="E61" s="2842">
        <v>10</v>
      </c>
      <c r="F61" s="2842">
        <v>220</v>
      </c>
      <c r="G61" s="2832" t="str">
        <f t="shared" si="0"/>
        <v>Table 41: Cell S12</v>
      </c>
      <c r="L61" s="6"/>
      <c r="M61" s="6"/>
    </row>
    <row r="62" spans="2:13" s="2831" customFormat="1">
      <c r="B62" s="2837" t="s">
        <v>860</v>
      </c>
      <c r="C62" s="2837" t="s">
        <v>871</v>
      </c>
      <c r="D62" s="2831">
        <v>196</v>
      </c>
      <c r="E62" s="2842">
        <v>19740</v>
      </c>
      <c r="F62" s="2842">
        <v>19950</v>
      </c>
      <c r="G62" s="2832" t="str">
        <f t="shared" si="0"/>
        <v>Table 41: Cell S196</v>
      </c>
      <c r="L62" s="6"/>
      <c r="M62" s="6"/>
    </row>
    <row r="63" spans="2:13">
      <c r="B63" s="2837" t="s">
        <v>860</v>
      </c>
      <c r="C63" s="2837" t="s">
        <v>869</v>
      </c>
      <c r="D63" s="2831">
        <v>12</v>
      </c>
      <c r="E63" s="2843">
        <v>0.217</v>
      </c>
      <c r="F63" s="2843">
        <v>0.222</v>
      </c>
      <c r="G63" s="2832" t="str">
        <f t="shared" si="0"/>
        <v>Table 41: Cell U12</v>
      </c>
      <c r="I63" s="2831"/>
      <c r="L63" s="6"/>
      <c r="M63" s="6"/>
    </row>
    <row r="64" spans="2:13">
      <c r="B64" s="2837" t="s">
        <v>860</v>
      </c>
      <c r="C64" s="2837" t="s">
        <v>870</v>
      </c>
      <c r="D64" s="2831">
        <v>12</v>
      </c>
      <c r="E64" s="2843" t="s">
        <v>40</v>
      </c>
      <c r="F64" s="2843">
        <v>0.19500000000000001</v>
      </c>
      <c r="G64" s="2832" t="str">
        <f t="shared" si="0"/>
        <v>Table 41: Cell V12</v>
      </c>
      <c r="I64" s="2831"/>
      <c r="L64" s="6"/>
      <c r="M64" s="6"/>
    </row>
    <row r="65" spans="2:28">
      <c r="B65" s="2837" t="s">
        <v>860</v>
      </c>
      <c r="C65" s="2837" t="s">
        <v>870</v>
      </c>
      <c r="D65" s="2831">
        <v>196</v>
      </c>
      <c r="E65" s="2843">
        <v>0.11799999999999999</v>
      </c>
      <c r="F65" s="2843">
        <v>0.11899999999999999</v>
      </c>
      <c r="G65" s="2832" t="str">
        <f t="shared" ref="G65:G83" si="1">B65&amp;": Cell "&amp;C65&amp;D65</f>
        <v>Table 41: Cell V196</v>
      </c>
      <c r="I65" s="2831"/>
      <c r="K65" s="6"/>
      <c r="L65" s="6"/>
      <c r="M65" s="6"/>
      <c r="N65" s="6"/>
      <c r="O65" s="6"/>
      <c r="P65" s="6"/>
      <c r="Q65" s="6"/>
      <c r="R65" s="6"/>
      <c r="S65" s="6"/>
      <c r="T65" s="6"/>
      <c r="U65" s="6"/>
      <c r="V65" s="6"/>
      <c r="W65" s="6"/>
      <c r="X65" s="6"/>
      <c r="Y65" s="6"/>
      <c r="Z65" s="6"/>
      <c r="AA65" s="6"/>
      <c r="AB65" s="6"/>
    </row>
    <row r="66" spans="2:28">
      <c r="B66" s="2837" t="s">
        <v>861</v>
      </c>
      <c r="C66" s="2837" t="s">
        <v>853</v>
      </c>
      <c r="D66" s="2831">
        <v>12</v>
      </c>
      <c r="E66" s="2844">
        <v>10</v>
      </c>
      <c r="F66" s="2844">
        <v>100</v>
      </c>
      <c r="G66" s="2832" t="str">
        <f t="shared" si="1"/>
        <v>Table 42: Cell C12</v>
      </c>
      <c r="I66" s="2831"/>
      <c r="L66" s="6"/>
      <c r="M66" s="6"/>
    </row>
    <row r="67" spans="2:28" s="2831" customFormat="1">
      <c r="B67" s="2837" t="s">
        <v>861</v>
      </c>
      <c r="C67" s="2837" t="s">
        <v>853</v>
      </c>
      <c r="D67" s="2831">
        <v>196</v>
      </c>
      <c r="E67" s="2842">
        <v>7580</v>
      </c>
      <c r="F67" s="2842">
        <v>7670</v>
      </c>
      <c r="G67" s="2832" t="str">
        <f t="shared" si="1"/>
        <v>Table 42: Cell C196</v>
      </c>
      <c r="K67" s="6"/>
      <c r="L67" s="2727"/>
    </row>
    <row r="68" spans="2:28">
      <c r="B68" s="2837" t="s">
        <v>861</v>
      </c>
      <c r="C68" s="2837" t="s">
        <v>851</v>
      </c>
      <c r="D68" s="2831">
        <v>12</v>
      </c>
      <c r="E68" s="2844">
        <v>0</v>
      </c>
      <c r="F68" s="2844">
        <v>10</v>
      </c>
      <c r="G68" s="2832" t="str">
        <f t="shared" si="1"/>
        <v>Table 42: Cell D12</v>
      </c>
      <c r="I68" s="2831"/>
      <c r="K68" s="6"/>
      <c r="L68" s="6"/>
    </row>
    <row r="69" spans="2:28" s="2831" customFormat="1">
      <c r="B69" s="2837" t="s">
        <v>861</v>
      </c>
      <c r="C69" s="2837" t="s">
        <v>851</v>
      </c>
      <c r="D69" s="2831">
        <v>196</v>
      </c>
      <c r="E69" s="2842">
        <v>660</v>
      </c>
      <c r="F69" s="2842">
        <v>670</v>
      </c>
      <c r="G69" s="2832" t="str">
        <f t="shared" si="1"/>
        <v>Table 42: Cell D196</v>
      </c>
      <c r="K69" s="6"/>
      <c r="L69" s="6"/>
    </row>
    <row r="70" spans="2:28">
      <c r="B70" s="2837" t="s">
        <v>861</v>
      </c>
      <c r="C70" s="2837" t="s">
        <v>854</v>
      </c>
      <c r="D70" s="2831">
        <v>12</v>
      </c>
      <c r="E70" s="2844" t="s">
        <v>40</v>
      </c>
      <c r="F70" s="2844">
        <v>100</v>
      </c>
      <c r="G70" s="2832" t="str">
        <f t="shared" si="1"/>
        <v>Table 42: Cell E12</v>
      </c>
      <c r="I70" s="2831"/>
      <c r="K70" s="6"/>
      <c r="L70" s="6"/>
    </row>
    <row r="71" spans="2:28">
      <c r="B71" s="2837" t="s">
        <v>861</v>
      </c>
      <c r="C71" s="2837" t="s">
        <v>854</v>
      </c>
      <c r="D71" s="2831">
        <v>196</v>
      </c>
      <c r="E71" s="2842">
        <v>10780</v>
      </c>
      <c r="F71" s="2842">
        <v>10870</v>
      </c>
      <c r="G71" s="2832" t="str">
        <f t="shared" si="1"/>
        <v>Table 42: Cell E196</v>
      </c>
      <c r="I71" s="2831"/>
      <c r="K71" s="6"/>
      <c r="L71" s="6"/>
    </row>
    <row r="72" spans="2:28">
      <c r="B72" s="2837" t="s">
        <v>861</v>
      </c>
      <c r="C72" s="2837" t="s">
        <v>863</v>
      </c>
      <c r="D72" s="2831">
        <v>12</v>
      </c>
      <c r="E72" s="2844">
        <v>10</v>
      </c>
      <c r="F72" s="2844">
        <v>40</v>
      </c>
      <c r="G72" s="2832" t="str">
        <f t="shared" si="1"/>
        <v>Table 42: Cell F12</v>
      </c>
      <c r="I72" s="2831"/>
      <c r="J72" s="2838"/>
      <c r="K72" s="6"/>
      <c r="L72" s="6"/>
      <c r="U72" s="2838"/>
      <c r="AA72" s="2838"/>
    </row>
    <row r="73" spans="2:28">
      <c r="B73" s="2837" t="s">
        <v>861</v>
      </c>
      <c r="C73" s="2837" t="s">
        <v>863</v>
      </c>
      <c r="D73" s="2831">
        <v>196</v>
      </c>
      <c r="E73" s="2844">
        <v>7580</v>
      </c>
      <c r="F73" s="2844">
        <v>2890</v>
      </c>
      <c r="G73" s="2832" t="str">
        <f t="shared" si="1"/>
        <v>Table 42: Cell F196</v>
      </c>
      <c r="I73" s="2831"/>
      <c r="J73" s="2831"/>
      <c r="K73" s="6"/>
      <c r="L73" s="6"/>
    </row>
    <row r="74" spans="2:28">
      <c r="B74" s="2837" t="s">
        <v>861</v>
      </c>
      <c r="C74" s="2837" t="s">
        <v>856</v>
      </c>
      <c r="D74" s="2831">
        <v>12</v>
      </c>
      <c r="E74" s="2844">
        <v>0</v>
      </c>
      <c r="F74" s="2844">
        <v>20</v>
      </c>
      <c r="G74" s="2832" t="str">
        <f t="shared" si="1"/>
        <v>Table 42: Cell G12</v>
      </c>
      <c r="I74" s="2831"/>
      <c r="J74" s="2831"/>
      <c r="K74" s="6"/>
      <c r="L74" s="6"/>
      <c r="N74" s="2831"/>
    </row>
    <row r="75" spans="2:28">
      <c r="B75" s="2837" t="s">
        <v>861</v>
      </c>
      <c r="C75" s="2837" t="s">
        <v>856</v>
      </c>
      <c r="D75" s="2831">
        <v>196</v>
      </c>
      <c r="E75" s="2842">
        <v>1870</v>
      </c>
      <c r="F75" s="2842">
        <v>1880</v>
      </c>
      <c r="G75" s="2832" t="str">
        <f t="shared" si="1"/>
        <v>Table 42: Cell G196</v>
      </c>
      <c r="I75" s="2831"/>
      <c r="J75" s="2838"/>
      <c r="K75" s="6"/>
      <c r="L75" s="6"/>
    </row>
    <row r="76" spans="2:28">
      <c r="B76" s="2837" t="s">
        <v>861</v>
      </c>
      <c r="C76" s="2837" t="s">
        <v>868</v>
      </c>
      <c r="D76" s="2831">
        <v>12</v>
      </c>
      <c r="E76" s="2844">
        <v>0</v>
      </c>
      <c r="F76" s="2844" t="s">
        <v>40</v>
      </c>
      <c r="G76" s="2832" t="str">
        <f t="shared" si="1"/>
        <v>Table 42: Cell P12</v>
      </c>
      <c r="I76" s="2831"/>
      <c r="J76" s="2831"/>
      <c r="K76" s="6"/>
      <c r="L76" s="6"/>
    </row>
    <row r="77" spans="2:28">
      <c r="B77" s="2837" t="s">
        <v>861</v>
      </c>
      <c r="C77" s="2837" t="s">
        <v>872</v>
      </c>
      <c r="D77" s="2831">
        <v>12</v>
      </c>
      <c r="E77" s="2844">
        <v>20</v>
      </c>
      <c r="F77" s="2844">
        <v>270</v>
      </c>
      <c r="G77" s="2832" t="str">
        <f t="shared" si="1"/>
        <v>Table 42: Cell T12</v>
      </c>
      <c r="I77" s="2831"/>
      <c r="J77" s="2831"/>
      <c r="K77" s="6"/>
      <c r="L77" s="6"/>
    </row>
    <row r="78" spans="2:28">
      <c r="B78" s="2837" t="s">
        <v>861</v>
      </c>
      <c r="C78" s="2837" t="s">
        <v>872</v>
      </c>
      <c r="D78" s="2831">
        <v>196</v>
      </c>
      <c r="E78" s="2842">
        <v>27580</v>
      </c>
      <c r="F78" s="2842">
        <v>27830</v>
      </c>
      <c r="G78" s="2832" t="str">
        <f t="shared" si="1"/>
        <v>Table 42: Cell T196</v>
      </c>
      <c r="I78" s="2831"/>
      <c r="J78" s="2831"/>
      <c r="K78" s="6"/>
      <c r="L78" s="6"/>
    </row>
    <row r="79" spans="2:28">
      <c r="B79" s="2837" t="s">
        <v>862</v>
      </c>
      <c r="C79" s="2837" t="s">
        <v>851</v>
      </c>
      <c r="D79" s="2831">
        <v>12</v>
      </c>
      <c r="E79" s="2841" t="s">
        <v>40</v>
      </c>
      <c r="F79" s="2841">
        <v>60</v>
      </c>
      <c r="G79" s="2832" t="str">
        <f t="shared" si="1"/>
        <v>Table 43: Cell D12</v>
      </c>
      <c r="I79" s="2831"/>
      <c r="J79" s="2831"/>
    </row>
    <row r="80" spans="2:28">
      <c r="B80" s="2837" t="s">
        <v>862</v>
      </c>
      <c r="C80" s="2837" t="s">
        <v>851</v>
      </c>
      <c r="D80" s="2831">
        <v>196</v>
      </c>
      <c r="E80" s="2842">
        <v>9610</v>
      </c>
      <c r="F80" s="2842">
        <v>9670</v>
      </c>
      <c r="G80" s="2832" t="str">
        <f t="shared" si="1"/>
        <v>Table 43: Cell D196</v>
      </c>
      <c r="I80" s="2831"/>
      <c r="J80" s="2831"/>
    </row>
    <row r="81" spans="2:13">
      <c r="B81" s="2837" t="s">
        <v>862</v>
      </c>
      <c r="C81" s="2837" t="s">
        <v>863</v>
      </c>
      <c r="D81" s="2831">
        <v>12</v>
      </c>
      <c r="E81" s="2841" t="s">
        <v>40</v>
      </c>
      <c r="F81" s="2841">
        <v>10</v>
      </c>
      <c r="G81" s="2832" t="str">
        <f t="shared" si="1"/>
        <v>Table 43: Cell F12</v>
      </c>
      <c r="I81" s="2831"/>
      <c r="J81" s="2831"/>
      <c r="K81" s="6"/>
    </row>
    <row r="82" spans="2:13">
      <c r="B82" s="2837" t="s">
        <v>862</v>
      </c>
      <c r="C82" s="2837" t="s">
        <v>856</v>
      </c>
      <c r="D82" s="2831">
        <v>12</v>
      </c>
      <c r="E82" s="2841" t="s">
        <v>40</v>
      </c>
      <c r="F82" s="2841">
        <v>70</v>
      </c>
      <c r="G82" s="2832" t="str">
        <f t="shared" si="1"/>
        <v>Table 43: Cell G12</v>
      </c>
      <c r="I82" s="2831"/>
      <c r="J82" s="2831"/>
      <c r="K82" s="6"/>
      <c r="M82" s="6"/>
    </row>
    <row r="83" spans="2:13">
      <c r="B83" s="2837" t="s">
        <v>862</v>
      </c>
      <c r="C83" s="2837" t="s">
        <v>856</v>
      </c>
      <c r="D83" s="2831">
        <v>196</v>
      </c>
      <c r="E83" s="2842">
        <v>11910</v>
      </c>
      <c r="F83" s="2842">
        <v>11980</v>
      </c>
      <c r="G83" s="2832" t="str">
        <f t="shared" si="1"/>
        <v>Table 43: Cell G196</v>
      </c>
      <c r="J83" s="2831"/>
      <c r="K83" s="6"/>
      <c r="M83" s="6"/>
    </row>
    <row r="84" spans="2:13">
      <c r="J84" s="2831"/>
      <c r="K84" s="6"/>
      <c r="M84" s="6"/>
    </row>
    <row r="85" spans="2:13">
      <c r="J85" s="2831"/>
      <c r="K85" s="6"/>
      <c r="M85" s="6"/>
    </row>
    <row r="86" spans="2:13">
      <c r="J86" s="2831"/>
      <c r="K86" s="6"/>
      <c r="M86" s="6"/>
    </row>
    <row r="87" spans="2:13">
      <c r="J87" s="2831"/>
      <c r="K87" s="6"/>
      <c r="M87" s="6"/>
    </row>
    <row r="88" spans="2:13">
      <c r="J88" s="2831"/>
      <c r="K88" s="6"/>
      <c r="M88" s="6"/>
    </row>
    <row r="89" spans="2:13">
      <c r="J89" s="2831"/>
      <c r="K89" s="6"/>
      <c r="M89" s="6"/>
    </row>
    <row r="90" spans="2:13">
      <c r="J90" s="2831"/>
    </row>
    <row r="91" spans="2:13">
      <c r="J91" s="2831"/>
    </row>
    <row r="92" spans="2:13">
      <c r="J92" s="2831"/>
    </row>
    <row r="93" spans="2:13">
      <c r="J93" s="2831"/>
    </row>
    <row r="94" spans="2:13">
      <c r="J94" s="2831"/>
    </row>
    <row r="95" spans="2:13">
      <c r="J95" s="2831"/>
    </row>
    <row r="96" spans="2:13">
      <c r="J96" s="2831"/>
    </row>
  </sheetData>
  <hyperlinks>
    <hyperlink ref="G3" location="'Table 9'!C12" display="'Table 9'!C12"/>
    <hyperlink ref="G4" location="'Table 9'!C16" display="'Table 9'!C16"/>
    <hyperlink ref="G5" location="'Table 9'!C20" display="'Table 9'!C20"/>
    <hyperlink ref="G6" location="'Table 9'!D12" display="'Table 9'!D12"/>
    <hyperlink ref="G7" location="'Table 9'!D16" display="'Table 9'!D16"/>
    <hyperlink ref="G8" location="'Table 9'!D20" display="'Table 9'!D20"/>
    <hyperlink ref="G9" location="'Table 9'!E12" display="'Table 9'!E12"/>
    <hyperlink ref="G10" location="'Table 9'!E14" display="'Table 9'!E14"/>
    <hyperlink ref="G11" location="'Table 9'!E16" display="'Table 9'!E16"/>
    <hyperlink ref="G12" location="'Table 9'!E20" display="'Table 9'!E20"/>
    <hyperlink ref="G13" location="'Table 9'!G10" display="'Table 9'!G10"/>
    <hyperlink ref="G14" location="'Table 12'!G12" display="'Table 12'!G12"/>
    <hyperlink ref="G15" location="'Table 9'!G13" display="'Table 9'!G13"/>
    <hyperlink ref="G16" location="'Table 9'!G14" display="'Table 9'!G14"/>
    <hyperlink ref="G17" location="'Table 9'!G16" display="'Table 9'!G16"/>
    <hyperlink ref="G18" location="'Table 9'!G20" display="'Table 9'!G20"/>
    <hyperlink ref="G19" location="'Table 9'!H10" display="'Table 9'!H10"/>
    <hyperlink ref="G20" location="'Table 9'!H12" display="'Table 9'!H12"/>
    <hyperlink ref="G21" location="'Table 9'!H13" display="'Table 9'!H13"/>
    <hyperlink ref="G22" location="'Table 9'!H14" display="'Table 9'!H14"/>
    <hyperlink ref="G23" location="'Table 9'!H16" display="'Table 9'!H16"/>
    <hyperlink ref="G24" location="'Table 9'!H20" display="'Table 9'!H20"/>
    <hyperlink ref="G25" location="'Table 9'!I12" display="'Table 9'!I12"/>
    <hyperlink ref="G26" location="'Table 9'!I13" display="'Table 9'!I13"/>
    <hyperlink ref="G27" location="'Table 9'!I14" display="'Table 9'!I14"/>
    <hyperlink ref="G28" location="'Table 9'!I16" display="'Table 9'!I16"/>
    <hyperlink ref="G29" location="'Table 9'!I20" display="'Table 9'!I20"/>
    <hyperlink ref="G30" location="'Table 40'!C12" display="'Table 40'!C12"/>
    <hyperlink ref="G31" location="'Table 40'!C196" display="'Table 40'!C196"/>
    <hyperlink ref="G32" location="'Table 40'!D12" display="'Table 40'!D12"/>
    <hyperlink ref="G33" location="'Table 40'!D196" display="'Table 40'!D196"/>
    <hyperlink ref="G34" location="'Table 40'!E12" display="'Table 40'!E12"/>
    <hyperlink ref="G35" location="'Table 40'!E196" display="'Table 40'!E196"/>
    <hyperlink ref="G36" location="'Table 40'!G12" display="'Table 40'!G12"/>
    <hyperlink ref="G37" location="'Table 40'!G196" display="'Table 40'!G196"/>
    <hyperlink ref="G38" location="'Table 40'!H12" display="'Table 40'!H12"/>
    <hyperlink ref="G39" location="'Table 40'!H196" display="'Table 40'!H196"/>
    <hyperlink ref="G40" location="'Table 40'!I12" display="'Table 40'!I12"/>
    <hyperlink ref="G41" location="'Table 40'!I196" display="'Table 40'!I196"/>
    <hyperlink ref="G42" location="'Table 41'!C12" display="'Table 41'!C12"/>
    <hyperlink ref="G43" location="'Table 41'!C196" display="'Table 41'!C196"/>
    <hyperlink ref="G44" location="'Table 41'!D12" display="'Table 41'!D12"/>
    <hyperlink ref="G45" location="'Table 41'!D196" display="'Table 41'!D196"/>
    <hyperlink ref="G46" location="'Table 41'!F12" display="'Table 41'!F12"/>
    <hyperlink ref="G47" location="'Table 41'!F196" display="'Table 41'!F196"/>
    <hyperlink ref="G48" location="'Table 41'!G12" display="'Table 41'!G12"/>
    <hyperlink ref="G49" location="'Table 41'!G196" display="'Table 41'!G196"/>
    <hyperlink ref="G50" location="'Table 41'!J12" display="'Table 41'!J12"/>
    <hyperlink ref="G51" location="'Table 41'!L12" display="'Table 41'!L12"/>
    <hyperlink ref="G52" location="'Table 41'!L196" display="'Table 41'!L196"/>
    <hyperlink ref="G53" location="'Table 41'!M12" display="'Table 41'!M12"/>
    <hyperlink ref="G54" location="'Table 41'!M196" display="'Table 41'!M196"/>
    <hyperlink ref="G55" location="'Table 41'!O12" display="'Table 41'!O12"/>
    <hyperlink ref="G56" location="'Table 41'!O196" display="'Table 41'!O196"/>
    <hyperlink ref="G57" location="'Table 41'!P12" display="'Table 41'!P12"/>
    <hyperlink ref="G58" location="'Table 41'!P196" display="'Table 41'!P196"/>
    <hyperlink ref="G59" location="'Table 41'!R12" display="'Table 41'!R12"/>
    <hyperlink ref="G60" location="'Table 41'!R196" display="'Table 41'!R196"/>
    <hyperlink ref="G61" location="'Table 42'!S12" display="'Table 42'!S12"/>
    <hyperlink ref="G62" location="'Table 41'!S196" display="'Table 41'!S196"/>
    <hyperlink ref="G63" location="'Table 41'!U12" display="'Table 41'!U12"/>
    <hyperlink ref="G64" location="'Table 41'!V12" display="'Table 41'!V12"/>
    <hyperlink ref="G65" location="'Table 41'!V196" display="'Table 41'!V196"/>
    <hyperlink ref="G66" location="'Table 42'!C12" display="'Table 42'!C12"/>
    <hyperlink ref="G67" location="'Table 42'!C196" display="'Table 42'!C196"/>
    <hyperlink ref="G68" location="'Table 42'!D12" display="'Table 42'!D12"/>
    <hyperlink ref="G69" location="'Table 42'!D196" display="'Table 42'!D196"/>
    <hyperlink ref="G70" location="'Table 42'!E12" display="'Table 42'!E12"/>
    <hyperlink ref="G71" location="'Table 42'!E196" display="'Table 42'!E196"/>
    <hyperlink ref="G72" location="'Table 42'!F12" display="'Table 42'!F12"/>
    <hyperlink ref="G73" location="'Table 42'!F196" display="'Table 42'!F196"/>
    <hyperlink ref="G74" location="'Table 42'!G12" display="'Table 42'!G12"/>
    <hyperlink ref="G75" location="'Table 42'!G196" display="'Table 42'!G196"/>
    <hyperlink ref="G76" location="'Table 42'!P12" display="'Table 42'!P12"/>
    <hyperlink ref="G77" location="'Table 42'!T12" display="'Table 42'!T12"/>
    <hyperlink ref="G78" location="'Table 42'!T196" display="'Table 42'!T196"/>
    <hyperlink ref="G79" location="'Table 43'!D12" display="'Table 43'!D12"/>
    <hyperlink ref="G80" location="'Table 43'!D196" display="'Table 43'!D196"/>
    <hyperlink ref="G81" location="'Table 43'!F12" display="'Table 43'!F12"/>
    <hyperlink ref="G82" location="'Table 43'!G12" display="'Table 43'!G12"/>
    <hyperlink ref="G83" location="'Table 43'!G196" display="'Table 43'!G19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12" width="13.7265625" customWidth="1"/>
  </cols>
  <sheetData>
    <row r="1" spans="2:12">
      <c r="B1" s="2" t="str">
        <f>HYPERLINK("#'Contents'!A1", "Back to contents")</f>
        <v>Back to contents</v>
      </c>
    </row>
    <row r="2" spans="2:12" ht="22.5">
      <c r="B2" s="11" t="s">
        <v>607</v>
      </c>
    </row>
    <row r="3" spans="2:12" ht="13">
      <c r="B3" s="12" t="s">
        <v>7</v>
      </c>
    </row>
    <row r="4" spans="2:12" ht="13">
      <c r="B4" s="10"/>
      <c r="C4" s="10"/>
      <c r="D4" s="10"/>
      <c r="E4" s="10"/>
      <c r="F4" s="10"/>
      <c r="G4" s="10"/>
      <c r="H4" s="10"/>
      <c r="I4" s="10"/>
      <c r="J4" s="10"/>
      <c r="K4" s="14" t="s">
        <v>15</v>
      </c>
    </row>
    <row r="5" spans="2:12" ht="45" customHeight="1">
      <c r="B5" s="16" t="s">
        <v>599</v>
      </c>
      <c r="C5" s="22" t="s">
        <v>42</v>
      </c>
      <c r="D5" s="22" t="s">
        <v>43</v>
      </c>
      <c r="E5" s="22" t="s">
        <v>44</v>
      </c>
      <c r="F5" s="22" t="s">
        <v>45</v>
      </c>
      <c r="G5" s="22" t="s">
        <v>46</v>
      </c>
      <c r="H5" s="22" t="s">
        <v>47</v>
      </c>
      <c r="I5" s="22" t="s">
        <v>604</v>
      </c>
      <c r="J5" s="22" t="s">
        <v>603</v>
      </c>
      <c r="K5" s="22" t="s">
        <v>7</v>
      </c>
      <c r="L5" s="15"/>
    </row>
    <row r="7" spans="2:12" ht="13">
      <c r="B7" s="12" t="s">
        <v>16</v>
      </c>
    </row>
    <row r="9" spans="2:12">
      <c r="B9" s="5" t="s">
        <v>8</v>
      </c>
      <c r="C9" s="6">
        <v>4140</v>
      </c>
      <c r="D9" s="6">
        <v>540</v>
      </c>
      <c r="E9" s="6">
        <v>30</v>
      </c>
      <c r="F9" s="6">
        <v>180</v>
      </c>
      <c r="G9" s="6">
        <v>150</v>
      </c>
      <c r="H9" s="6">
        <v>160</v>
      </c>
      <c r="I9" s="6">
        <v>110</v>
      </c>
      <c r="J9" s="6">
        <v>2000</v>
      </c>
      <c r="K9" s="6">
        <v>7290</v>
      </c>
      <c r="L9" s="6"/>
    </row>
    <row r="10" spans="2:12">
      <c r="B10" s="5"/>
      <c r="C10" s="6"/>
      <c r="D10" s="6"/>
      <c r="E10" s="6"/>
      <c r="F10" s="6"/>
      <c r="G10" s="6"/>
      <c r="H10" s="6"/>
      <c r="I10" s="6"/>
      <c r="J10" s="6"/>
      <c r="K10" s="6"/>
      <c r="L10" s="6"/>
    </row>
    <row r="11" spans="2:12">
      <c r="B11" s="5" t="s">
        <v>9</v>
      </c>
      <c r="C11" s="6">
        <v>32310</v>
      </c>
      <c r="D11" s="6">
        <v>6980</v>
      </c>
      <c r="E11" s="6">
        <v>320</v>
      </c>
      <c r="F11" s="6">
        <v>2280</v>
      </c>
      <c r="G11" s="6">
        <v>1610</v>
      </c>
      <c r="H11" s="6">
        <v>2020</v>
      </c>
      <c r="I11" s="6">
        <v>1530</v>
      </c>
      <c r="J11" s="6">
        <v>15380</v>
      </c>
      <c r="K11" s="6">
        <v>62430</v>
      </c>
      <c r="L11" s="6"/>
    </row>
    <row r="12" spans="2:12">
      <c r="B12" s="5" t="s">
        <v>10</v>
      </c>
      <c r="C12" s="6">
        <v>53260</v>
      </c>
      <c r="D12" s="6">
        <v>16750</v>
      </c>
      <c r="E12" s="6">
        <v>520</v>
      </c>
      <c r="F12" s="6">
        <v>5780</v>
      </c>
      <c r="G12" s="6">
        <v>4670</v>
      </c>
      <c r="H12" s="6">
        <v>3460</v>
      </c>
      <c r="I12" s="6">
        <v>4110</v>
      </c>
      <c r="J12" s="6">
        <v>40490</v>
      </c>
      <c r="K12" s="6">
        <v>129040</v>
      </c>
      <c r="L12" s="6"/>
    </row>
    <row r="13" spans="2:12">
      <c r="B13" s="5" t="s">
        <v>11</v>
      </c>
      <c r="C13" s="6">
        <v>47010</v>
      </c>
      <c r="D13" s="6">
        <v>17290</v>
      </c>
      <c r="E13" s="6">
        <v>420</v>
      </c>
      <c r="F13" s="6">
        <v>5880</v>
      </c>
      <c r="G13" s="6">
        <v>4590</v>
      </c>
      <c r="H13" s="6">
        <v>2580</v>
      </c>
      <c r="I13" s="6">
        <v>3940</v>
      </c>
      <c r="J13" s="6">
        <v>47180</v>
      </c>
      <c r="K13" s="6">
        <v>128890</v>
      </c>
      <c r="L13" s="6"/>
    </row>
    <row r="14" spans="2:12">
      <c r="B14" s="5"/>
      <c r="C14" s="6"/>
      <c r="D14" s="6"/>
      <c r="E14" s="6"/>
      <c r="F14" s="6"/>
      <c r="G14" s="6"/>
      <c r="H14" s="6"/>
      <c r="I14" s="6"/>
      <c r="J14" s="6"/>
      <c r="K14" s="6"/>
      <c r="L14" s="6"/>
    </row>
    <row r="15" spans="2:12">
      <c r="B15" s="5" t="s">
        <v>12</v>
      </c>
      <c r="C15" s="6">
        <v>43480</v>
      </c>
      <c r="D15" s="6">
        <v>20790</v>
      </c>
      <c r="E15" s="6">
        <v>370</v>
      </c>
      <c r="F15" s="6">
        <v>6460</v>
      </c>
      <c r="G15" s="6">
        <v>6300</v>
      </c>
      <c r="H15" s="6">
        <v>2930</v>
      </c>
      <c r="I15" s="6">
        <v>5530</v>
      </c>
      <c r="J15" s="6">
        <v>54820</v>
      </c>
      <c r="K15" s="6">
        <v>140660</v>
      </c>
      <c r="L15" s="6"/>
    </row>
    <row r="16" spans="2:12">
      <c r="B16" s="5"/>
      <c r="C16" s="6"/>
      <c r="D16" s="6"/>
      <c r="E16" s="6"/>
      <c r="F16" s="6"/>
      <c r="G16" s="6"/>
      <c r="H16" s="6"/>
      <c r="I16" s="6"/>
      <c r="J16" s="6"/>
      <c r="K16" s="6"/>
      <c r="L16" s="6"/>
    </row>
    <row r="17" spans="2:12" ht="13">
      <c r="B17" s="3" t="s">
        <v>13</v>
      </c>
      <c r="C17" s="6">
        <v>7820</v>
      </c>
      <c r="D17" s="6">
        <v>1610</v>
      </c>
      <c r="E17" s="6">
        <v>30</v>
      </c>
      <c r="F17" s="6">
        <v>70</v>
      </c>
      <c r="G17" s="6">
        <v>520</v>
      </c>
      <c r="H17" s="6">
        <v>370</v>
      </c>
      <c r="I17" s="6">
        <v>510</v>
      </c>
      <c r="J17" s="6">
        <v>5650</v>
      </c>
      <c r="K17" s="6">
        <v>16570</v>
      </c>
      <c r="L17" s="6"/>
    </row>
    <row r="18" spans="2:12" ht="13">
      <c r="B18" s="3"/>
      <c r="C18" s="6"/>
      <c r="D18" s="6"/>
      <c r="E18" s="6"/>
      <c r="F18" s="6"/>
      <c r="G18" s="6"/>
      <c r="H18" s="6"/>
      <c r="I18" s="6"/>
      <c r="J18" s="6"/>
      <c r="K18" s="6"/>
      <c r="L18" s="6"/>
    </row>
    <row r="19" spans="2:12" ht="13">
      <c r="B19" s="3" t="s">
        <v>7</v>
      </c>
      <c r="C19" s="6">
        <v>188020</v>
      </c>
      <c r="D19" s="6">
        <v>63950</v>
      </c>
      <c r="E19" s="6">
        <v>1690</v>
      </c>
      <c r="F19" s="6">
        <v>20640</v>
      </c>
      <c r="G19" s="6">
        <v>17830</v>
      </c>
      <c r="H19" s="6">
        <v>11510</v>
      </c>
      <c r="I19" s="6">
        <v>15730</v>
      </c>
      <c r="J19" s="6">
        <v>165510</v>
      </c>
      <c r="K19" s="6">
        <v>484880</v>
      </c>
      <c r="L19" s="6"/>
    </row>
    <row r="20" spans="2:12" ht="13">
      <c r="B20" s="3"/>
      <c r="C20" s="6"/>
      <c r="D20" s="6"/>
      <c r="E20" s="6"/>
      <c r="F20" s="6"/>
      <c r="G20" s="6"/>
      <c r="H20" s="6"/>
      <c r="I20" s="6"/>
      <c r="J20" s="6"/>
      <c r="K20" s="6"/>
      <c r="L20" s="6"/>
    </row>
    <row r="21" spans="2:12" ht="13">
      <c r="B21" s="9"/>
      <c r="C21" s="9"/>
      <c r="D21" s="9"/>
      <c r="E21" s="9"/>
      <c r="F21" s="9"/>
      <c r="G21" s="9"/>
      <c r="H21" s="9"/>
      <c r="I21" s="9"/>
      <c r="J21" s="9"/>
      <c r="K21" s="13" t="s">
        <v>17</v>
      </c>
    </row>
    <row r="22" spans="2:12" ht="12.5" customHeight="1">
      <c r="B22" s="2848" t="s">
        <v>18</v>
      </c>
      <c r="C22" s="2846"/>
      <c r="D22" s="2846"/>
      <c r="E22" s="2846"/>
      <c r="F22" s="2846"/>
      <c r="G22" s="2846"/>
      <c r="H22" s="2846"/>
      <c r="I22" s="2846"/>
    </row>
    <row r="23" spans="2:12" ht="24" customHeight="1">
      <c r="B23" s="2848" t="s">
        <v>19</v>
      </c>
      <c r="C23" s="2846"/>
      <c r="D23" s="2846"/>
      <c r="E23" s="2846"/>
      <c r="F23" s="2846"/>
      <c r="G23" s="2846"/>
      <c r="H23" s="2846"/>
      <c r="I23" s="2846"/>
    </row>
    <row r="24" spans="2:12" ht="12.5" customHeight="1">
      <c r="B24" s="2848" t="s">
        <v>20</v>
      </c>
      <c r="C24" s="2846"/>
      <c r="D24" s="2846"/>
      <c r="E24" s="2846"/>
      <c r="F24" s="2846"/>
      <c r="G24" s="2846"/>
      <c r="H24" s="2846"/>
      <c r="I24" s="2846"/>
    </row>
    <row r="25" spans="2:12" ht="12.5" customHeight="1">
      <c r="B25" s="2848" t="s">
        <v>784</v>
      </c>
      <c r="C25" s="2846"/>
      <c r="D25" s="2846"/>
      <c r="E25" s="2846"/>
      <c r="F25" s="2846"/>
      <c r="G25" s="2846"/>
      <c r="H25" s="2846"/>
      <c r="I25" s="2846"/>
    </row>
    <row r="26" spans="2:12" ht="12.5" customHeight="1">
      <c r="B26" s="2848" t="s">
        <v>785</v>
      </c>
      <c r="C26" s="2846"/>
      <c r="D26" s="2846"/>
      <c r="E26" s="2846"/>
      <c r="F26" s="2846"/>
      <c r="G26" s="2846"/>
      <c r="H26" s="2846"/>
      <c r="I26" s="2846"/>
    </row>
  </sheetData>
  <mergeCells count="5">
    <mergeCell ref="B22:I22"/>
    <mergeCell ref="B23:I23"/>
    <mergeCell ref="B24:I24"/>
    <mergeCell ref="B25:I25"/>
    <mergeCell ref="B26:I26"/>
  </mergeCells>
  <pageMargins left="0.7" right="0.7" top="0.75" bottom="0.75" header="0.3" footer="0.3"/>
  <pageSetup paperSize="9" scale="75"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zoomScale="75" zoomScaleNormal="75" workbookViewId="0">
      <pane xSplit="2" ySplit="6" topLeftCell="C7"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5" width="13.7265625" customWidth="1"/>
    <col min="6" max="6" width="2.7265625" customWidth="1"/>
    <col min="7" max="9" width="13.7265625" customWidth="1"/>
    <col min="10" max="10" width="2.7265625" customWidth="1"/>
    <col min="11" max="14" width="13.7265625" customWidth="1"/>
  </cols>
  <sheetData>
    <row r="1" spans="2:14">
      <c r="B1" s="2" t="str">
        <f>HYPERLINK("#'Contents'!A1", "Back to contents")</f>
        <v>Back to contents</v>
      </c>
    </row>
    <row r="2" spans="2:14" ht="22.5">
      <c r="B2" s="11" t="s">
        <v>610</v>
      </c>
    </row>
    <row r="3" spans="2:14" ht="13">
      <c r="B3" s="12" t="s">
        <v>7</v>
      </c>
    </row>
    <row r="4" spans="2:14" ht="13">
      <c r="B4" s="10"/>
      <c r="C4" s="10"/>
      <c r="D4" s="10"/>
      <c r="E4" s="10"/>
      <c r="F4" s="10"/>
      <c r="G4" s="10"/>
      <c r="H4" s="10"/>
      <c r="I4" s="10"/>
      <c r="J4" s="10"/>
      <c r="K4" s="10"/>
      <c r="L4" s="10"/>
      <c r="M4" s="14" t="s">
        <v>15</v>
      </c>
    </row>
    <row r="5" spans="2:14" ht="30" customHeight="1">
      <c r="C5" s="2849" t="s">
        <v>612</v>
      </c>
      <c r="D5" s="2849"/>
      <c r="E5" s="2849"/>
      <c r="G5" s="2849" t="s">
        <v>611</v>
      </c>
      <c r="H5" s="2849"/>
      <c r="I5" s="2849"/>
      <c r="K5" s="2849" t="s">
        <v>7</v>
      </c>
      <c r="L5" s="2849"/>
      <c r="M5" s="2849"/>
    </row>
    <row r="6" spans="2:14" ht="15" customHeight="1">
      <c r="B6" s="16" t="s">
        <v>48</v>
      </c>
      <c r="C6" s="15" t="s">
        <v>5</v>
      </c>
      <c r="D6" s="15" t="s">
        <v>6</v>
      </c>
      <c r="E6" s="15" t="s">
        <v>7</v>
      </c>
      <c r="F6" s="15"/>
      <c r="G6" s="15" t="s">
        <v>5</v>
      </c>
      <c r="H6" s="15" t="s">
        <v>6</v>
      </c>
      <c r="I6" s="15" t="s">
        <v>7</v>
      </c>
      <c r="J6" s="15"/>
      <c r="K6" s="15" t="s">
        <v>5</v>
      </c>
      <c r="L6" s="15" t="s">
        <v>6</v>
      </c>
      <c r="M6" s="15" t="s">
        <v>7</v>
      </c>
      <c r="N6" s="15"/>
    </row>
    <row r="8" spans="2:14" ht="13">
      <c r="B8" s="12" t="s">
        <v>16</v>
      </c>
    </row>
    <row r="10" spans="2:14" ht="13">
      <c r="B10" s="3" t="s">
        <v>531</v>
      </c>
      <c r="C10" s="6">
        <v>7470</v>
      </c>
      <c r="D10" s="6">
        <v>6970</v>
      </c>
      <c r="E10" s="6">
        <v>14440</v>
      </c>
      <c r="F10" s="6"/>
      <c r="G10" s="6">
        <v>1420</v>
      </c>
      <c r="H10" s="6">
        <v>5380</v>
      </c>
      <c r="I10" s="6">
        <v>6800</v>
      </c>
      <c r="J10" s="6"/>
      <c r="K10" s="6">
        <v>8890</v>
      </c>
      <c r="L10" s="6">
        <v>12350</v>
      </c>
      <c r="M10" s="6">
        <v>21240</v>
      </c>
      <c r="N10" s="6"/>
    </row>
    <row r="11" spans="2:14" ht="13">
      <c r="B11" s="3" t="s">
        <v>532</v>
      </c>
      <c r="C11" s="6">
        <v>38320</v>
      </c>
      <c r="D11" s="6">
        <v>41720</v>
      </c>
      <c r="E11" s="6">
        <v>80040</v>
      </c>
      <c r="F11" s="6"/>
      <c r="G11" s="6">
        <v>5470</v>
      </c>
      <c r="H11" s="6">
        <v>28780</v>
      </c>
      <c r="I11" s="6">
        <v>34250</v>
      </c>
      <c r="J11" s="6"/>
      <c r="K11" s="6">
        <v>43790</v>
      </c>
      <c r="L11" s="6">
        <v>70490</v>
      </c>
      <c r="M11" s="6">
        <v>114290</v>
      </c>
      <c r="N11" s="6"/>
    </row>
    <row r="12" spans="2:14" ht="13">
      <c r="B12" s="3" t="s">
        <v>533</v>
      </c>
      <c r="C12" s="6">
        <v>45570</v>
      </c>
      <c r="D12" s="6">
        <v>44200</v>
      </c>
      <c r="E12" s="6">
        <v>89790</v>
      </c>
      <c r="F12" s="6"/>
      <c r="G12" s="6">
        <v>4850</v>
      </c>
      <c r="H12" s="6">
        <v>23500</v>
      </c>
      <c r="I12" s="6">
        <v>28360</v>
      </c>
      <c r="J12" s="6"/>
      <c r="K12" s="6">
        <v>50430</v>
      </c>
      <c r="L12" s="6">
        <v>67700</v>
      </c>
      <c r="M12" s="6">
        <v>118140</v>
      </c>
      <c r="N12" s="6"/>
    </row>
    <row r="13" spans="2:14" ht="13">
      <c r="B13" s="3" t="s">
        <v>534</v>
      </c>
      <c r="C13" s="6">
        <v>35700</v>
      </c>
      <c r="D13" s="6">
        <v>30510</v>
      </c>
      <c r="E13" s="6">
        <v>66220</v>
      </c>
      <c r="F13" s="6"/>
      <c r="G13" s="6">
        <v>3660</v>
      </c>
      <c r="H13" s="6">
        <v>9120</v>
      </c>
      <c r="I13" s="6">
        <v>12780</v>
      </c>
      <c r="J13" s="6"/>
      <c r="K13" s="6">
        <v>39360</v>
      </c>
      <c r="L13" s="6">
        <v>39630</v>
      </c>
      <c r="M13" s="6">
        <v>79000</v>
      </c>
      <c r="N13" s="6"/>
    </row>
    <row r="14" spans="2:14" ht="13">
      <c r="B14" s="3" t="s">
        <v>535</v>
      </c>
      <c r="C14" s="6">
        <v>21580</v>
      </c>
      <c r="D14" s="6">
        <v>18190</v>
      </c>
      <c r="E14" s="6">
        <v>39790</v>
      </c>
      <c r="F14" s="6"/>
      <c r="G14" s="6">
        <v>1390</v>
      </c>
      <c r="H14" s="6">
        <v>4690</v>
      </c>
      <c r="I14" s="6">
        <v>6080</v>
      </c>
      <c r="J14" s="6"/>
      <c r="K14" s="6">
        <v>22970</v>
      </c>
      <c r="L14" s="6">
        <v>22890</v>
      </c>
      <c r="M14" s="6">
        <v>45870</v>
      </c>
      <c r="N14" s="6"/>
    </row>
    <row r="15" spans="2:14" ht="13">
      <c r="B15" s="3" t="s">
        <v>536</v>
      </c>
      <c r="C15" s="6">
        <v>12090</v>
      </c>
      <c r="D15" s="6">
        <v>8710</v>
      </c>
      <c r="E15" s="6">
        <v>20810</v>
      </c>
      <c r="F15" s="6"/>
      <c r="G15" s="6">
        <v>800</v>
      </c>
      <c r="H15" s="6">
        <v>2010</v>
      </c>
      <c r="I15" s="6">
        <v>2810</v>
      </c>
      <c r="J15" s="6"/>
      <c r="K15" s="6">
        <v>12900</v>
      </c>
      <c r="L15" s="6">
        <v>10720</v>
      </c>
      <c r="M15" s="6">
        <v>23620</v>
      </c>
      <c r="N15" s="6"/>
    </row>
    <row r="16" spans="2:14" ht="13">
      <c r="B16" s="3" t="s">
        <v>537</v>
      </c>
      <c r="C16" s="6">
        <v>7630</v>
      </c>
      <c r="D16" s="6">
        <v>5670</v>
      </c>
      <c r="E16" s="6">
        <v>13300</v>
      </c>
      <c r="F16" s="6"/>
      <c r="G16" s="6">
        <v>630</v>
      </c>
      <c r="H16" s="6">
        <v>1690</v>
      </c>
      <c r="I16" s="6">
        <v>2320</v>
      </c>
      <c r="J16" s="6"/>
      <c r="K16" s="6">
        <v>8260</v>
      </c>
      <c r="L16" s="6">
        <v>7370</v>
      </c>
      <c r="M16" s="6">
        <v>15630</v>
      </c>
      <c r="N16" s="6"/>
    </row>
    <row r="17" spans="2:14" ht="13">
      <c r="B17" s="3" t="s">
        <v>538</v>
      </c>
      <c r="C17" s="6">
        <v>10340</v>
      </c>
      <c r="D17" s="6">
        <v>9010</v>
      </c>
      <c r="E17" s="6">
        <v>19350</v>
      </c>
      <c r="F17" s="6"/>
      <c r="G17" s="6">
        <v>480</v>
      </c>
      <c r="H17" s="6">
        <v>1930</v>
      </c>
      <c r="I17" s="6">
        <v>2400</v>
      </c>
      <c r="J17" s="6"/>
      <c r="K17" s="6">
        <v>10820</v>
      </c>
      <c r="L17" s="6">
        <v>10940</v>
      </c>
      <c r="M17" s="6">
        <v>21750</v>
      </c>
      <c r="N17" s="6"/>
    </row>
    <row r="18" spans="2:14" ht="13">
      <c r="B18" s="3" t="s">
        <v>539</v>
      </c>
      <c r="C18" s="6">
        <v>7060</v>
      </c>
      <c r="D18" s="6">
        <v>4710</v>
      </c>
      <c r="E18" s="6">
        <v>11760</v>
      </c>
      <c r="F18" s="6"/>
      <c r="G18" s="6">
        <v>560</v>
      </c>
      <c r="H18" s="6">
        <v>1320</v>
      </c>
      <c r="I18" s="6">
        <v>1880</v>
      </c>
      <c r="J18" s="6"/>
      <c r="K18" s="6">
        <v>7610</v>
      </c>
      <c r="L18" s="6">
        <v>6030</v>
      </c>
      <c r="M18" s="6">
        <v>13640</v>
      </c>
      <c r="N18" s="6"/>
    </row>
    <row r="19" spans="2:14" ht="13">
      <c r="B19" s="3" t="s">
        <v>541</v>
      </c>
      <c r="C19" s="6">
        <v>4920</v>
      </c>
      <c r="D19" s="6">
        <v>3940</v>
      </c>
      <c r="E19" s="6">
        <v>8860</v>
      </c>
      <c r="F19" s="6"/>
      <c r="G19" s="6">
        <v>360</v>
      </c>
      <c r="H19" s="6">
        <v>1070</v>
      </c>
      <c r="I19" s="6">
        <v>1420</v>
      </c>
      <c r="J19" s="6"/>
      <c r="K19" s="6">
        <v>5270</v>
      </c>
      <c r="L19" s="6">
        <v>5000</v>
      </c>
      <c r="M19" s="6">
        <v>10280</v>
      </c>
      <c r="N19" s="6"/>
    </row>
    <row r="20" spans="2:14" ht="13">
      <c r="B20" s="3" t="s">
        <v>540</v>
      </c>
      <c r="C20" s="6">
        <v>3460</v>
      </c>
      <c r="D20" s="6">
        <v>2450</v>
      </c>
      <c r="E20" s="6">
        <v>5910</v>
      </c>
      <c r="F20" s="6"/>
      <c r="G20" s="6">
        <v>250</v>
      </c>
      <c r="H20" s="6">
        <v>690</v>
      </c>
      <c r="I20" s="6">
        <v>940</v>
      </c>
      <c r="J20" s="6"/>
      <c r="K20" s="6">
        <v>3710</v>
      </c>
      <c r="L20" s="6">
        <v>3140</v>
      </c>
      <c r="M20" s="6">
        <v>6850</v>
      </c>
      <c r="N20" s="6"/>
    </row>
    <row r="21" spans="2:14" ht="13">
      <c r="B21" s="3" t="s">
        <v>542</v>
      </c>
      <c r="C21" s="6">
        <v>2880</v>
      </c>
      <c r="D21" s="6">
        <v>2030</v>
      </c>
      <c r="E21" s="6">
        <v>4910</v>
      </c>
      <c r="F21" s="6"/>
      <c r="G21" s="6">
        <v>210</v>
      </c>
      <c r="H21" s="6">
        <v>540</v>
      </c>
      <c r="I21" s="6">
        <v>750</v>
      </c>
      <c r="J21" s="6"/>
      <c r="K21" s="6">
        <v>3090</v>
      </c>
      <c r="L21" s="6">
        <v>2570</v>
      </c>
      <c r="M21" s="6">
        <v>5660</v>
      </c>
      <c r="N21" s="6"/>
    </row>
    <row r="22" spans="2:14" ht="13">
      <c r="B22" s="3" t="s">
        <v>543</v>
      </c>
      <c r="C22" s="6">
        <v>3540</v>
      </c>
      <c r="D22" s="6">
        <v>2420</v>
      </c>
      <c r="E22" s="6">
        <v>5960</v>
      </c>
      <c r="F22" s="6"/>
      <c r="G22" s="6">
        <v>270</v>
      </c>
      <c r="H22" s="6">
        <v>650</v>
      </c>
      <c r="I22" s="6">
        <v>920</v>
      </c>
      <c r="J22" s="6"/>
      <c r="K22" s="6">
        <v>3810</v>
      </c>
      <c r="L22" s="6">
        <v>3070</v>
      </c>
      <c r="M22" s="6">
        <v>6880</v>
      </c>
      <c r="N22" s="6"/>
    </row>
    <row r="23" spans="2:14" ht="13">
      <c r="B23" s="3" t="s">
        <v>544</v>
      </c>
      <c r="C23" s="6">
        <v>670</v>
      </c>
      <c r="D23" s="6">
        <v>370</v>
      </c>
      <c r="E23" s="6">
        <v>1040</v>
      </c>
      <c r="F23" s="6"/>
      <c r="G23" s="6">
        <v>70</v>
      </c>
      <c r="H23" s="6">
        <v>90</v>
      </c>
      <c r="I23" s="6">
        <v>150</v>
      </c>
      <c r="J23" s="6"/>
      <c r="K23" s="6">
        <v>740</v>
      </c>
      <c r="L23" s="6">
        <v>460</v>
      </c>
      <c r="M23" s="6">
        <v>1190</v>
      </c>
      <c r="N23" s="6"/>
    </row>
    <row r="24" spans="2:14" ht="13">
      <c r="B24" s="3" t="s">
        <v>545</v>
      </c>
      <c r="C24" s="6">
        <v>250</v>
      </c>
      <c r="D24" s="6">
        <v>130</v>
      </c>
      <c r="E24" s="6">
        <v>380</v>
      </c>
      <c r="F24" s="6"/>
      <c r="G24" s="6">
        <v>10</v>
      </c>
      <c r="H24" s="6">
        <v>30</v>
      </c>
      <c r="I24" s="6">
        <v>40</v>
      </c>
      <c r="J24" s="6"/>
      <c r="K24" s="6">
        <v>260</v>
      </c>
      <c r="L24" s="6">
        <v>160</v>
      </c>
      <c r="M24" s="6">
        <v>420</v>
      </c>
      <c r="N24" s="6"/>
    </row>
    <row r="25" spans="2:14" ht="13">
      <c r="B25" s="3" t="s">
        <v>546</v>
      </c>
      <c r="C25" s="6">
        <v>120</v>
      </c>
      <c r="D25" s="6">
        <v>60</v>
      </c>
      <c r="E25" s="6">
        <v>180</v>
      </c>
      <c r="F25" s="6"/>
      <c r="G25" s="6">
        <v>10</v>
      </c>
      <c r="H25" s="6">
        <v>10</v>
      </c>
      <c r="I25" s="6">
        <v>10</v>
      </c>
      <c r="J25" s="6"/>
      <c r="K25" s="6">
        <v>130</v>
      </c>
      <c r="L25" s="6">
        <v>60</v>
      </c>
      <c r="M25" s="6">
        <v>190</v>
      </c>
      <c r="N25" s="6"/>
    </row>
    <row r="26" spans="2:14" ht="13">
      <c r="B26" s="3"/>
      <c r="C26" s="6"/>
      <c r="D26" s="6"/>
      <c r="E26" s="6"/>
      <c r="F26" s="6"/>
      <c r="G26" s="6"/>
      <c r="H26" s="6"/>
      <c r="I26" s="6"/>
      <c r="J26" s="6"/>
      <c r="K26" s="6"/>
      <c r="L26" s="6"/>
      <c r="M26" s="6"/>
      <c r="N26" s="6"/>
    </row>
    <row r="27" spans="2:14" ht="13">
      <c r="B27" s="3" t="s">
        <v>13</v>
      </c>
      <c r="C27" s="6">
        <v>140</v>
      </c>
      <c r="D27" s="6">
        <v>90</v>
      </c>
      <c r="E27" s="6">
        <v>220</v>
      </c>
      <c r="F27" s="6"/>
      <c r="G27" s="6" t="s">
        <v>40</v>
      </c>
      <c r="H27" s="6">
        <v>10</v>
      </c>
      <c r="I27" s="6">
        <v>20</v>
      </c>
      <c r="J27" s="6"/>
      <c r="K27" s="6">
        <v>140</v>
      </c>
      <c r="L27" s="6">
        <v>100</v>
      </c>
      <c r="M27" s="6">
        <v>240</v>
      </c>
      <c r="N27" s="6"/>
    </row>
    <row r="28" spans="2:14" ht="13">
      <c r="B28" s="3"/>
      <c r="C28" s="6"/>
      <c r="D28" s="6"/>
      <c r="E28" s="6"/>
      <c r="F28" s="6"/>
      <c r="G28" s="6"/>
      <c r="H28" s="6"/>
      <c r="I28" s="6"/>
      <c r="J28" s="6"/>
      <c r="K28" s="6"/>
      <c r="L28" s="6"/>
      <c r="M28" s="6"/>
      <c r="N28" s="6"/>
    </row>
    <row r="29" spans="2:14" ht="13">
      <c r="B29" s="3" t="s">
        <v>7</v>
      </c>
      <c r="C29" s="6">
        <v>201730</v>
      </c>
      <c r="D29" s="6">
        <v>181160</v>
      </c>
      <c r="E29" s="6">
        <v>382950</v>
      </c>
      <c r="F29" s="6"/>
      <c r="G29" s="6">
        <v>20420</v>
      </c>
      <c r="H29" s="6">
        <v>81510</v>
      </c>
      <c r="I29" s="6">
        <v>101940</v>
      </c>
      <c r="J29" s="6"/>
      <c r="K29" s="6">
        <v>222150</v>
      </c>
      <c r="L29" s="6">
        <v>262670</v>
      </c>
      <c r="M29" s="6">
        <v>484880</v>
      </c>
      <c r="N29" s="6"/>
    </row>
    <row r="30" spans="2:14" ht="13">
      <c r="B30" s="28"/>
      <c r="C30" s="29"/>
      <c r="D30" s="29"/>
      <c r="E30" s="29"/>
      <c r="F30" s="29"/>
      <c r="G30" s="29"/>
      <c r="H30" s="29"/>
      <c r="I30" s="29"/>
      <c r="J30" s="29"/>
      <c r="K30" s="29"/>
      <c r="L30" s="29"/>
      <c r="M30" s="29"/>
      <c r="N30" s="6"/>
    </row>
    <row r="31" spans="2:14">
      <c r="C31" s="6"/>
      <c r="D31" s="6"/>
      <c r="E31" s="6"/>
      <c r="F31" s="6"/>
      <c r="G31" s="6"/>
      <c r="H31" s="6"/>
      <c r="I31" s="6"/>
      <c r="J31" s="6"/>
      <c r="K31" s="6"/>
      <c r="L31" s="6"/>
      <c r="M31" s="6"/>
      <c r="N31" s="6"/>
    </row>
    <row r="32" spans="2:14" ht="13">
      <c r="B32" s="3" t="s">
        <v>523</v>
      </c>
      <c r="C32" s="6">
        <v>35590</v>
      </c>
      <c r="D32" s="6">
        <v>33810</v>
      </c>
      <c r="E32" s="6">
        <v>34750</v>
      </c>
      <c r="F32" s="6"/>
      <c r="G32" s="6">
        <v>32050</v>
      </c>
      <c r="H32" s="6">
        <v>29330</v>
      </c>
      <c r="I32" s="6">
        <v>29880</v>
      </c>
      <c r="J32" s="6"/>
      <c r="K32" s="6">
        <v>35260</v>
      </c>
      <c r="L32" s="6">
        <v>32420</v>
      </c>
      <c r="M32" s="6">
        <v>33720</v>
      </c>
      <c r="N32" s="6"/>
    </row>
    <row r="33" spans="2:14" ht="13">
      <c r="B33" s="3" t="s">
        <v>524</v>
      </c>
      <c r="C33" s="6">
        <v>25560</v>
      </c>
      <c r="D33" s="6">
        <v>24440</v>
      </c>
      <c r="E33" s="6">
        <v>25100</v>
      </c>
      <c r="F33" s="6"/>
      <c r="G33" s="6">
        <v>21430</v>
      </c>
      <c r="H33" s="6">
        <v>21050</v>
      </c>
      <c r="I33" s="6">
        <v>21130</v>
      </c>
      <c r="J33" s="6"/>
      <c r="K33" s="6">
        <v>25310</v>
      </c>
      <c r="L33" s="6">
        <v>22350</v>
      </c>
      <c r="M33" s="6">
        <v>23840</v>
      </c>
      <c r="N33" s="6"/>
    </row>
    <row r="34" spans="2:14" ht="13">
      <c r="B34" s="3" t="s">
        <v>525</v>
      </c>
      <c r="C34" s="6">
        <v>31650</v>
      </c>
      <c r="D34" s="6">
        <v>29360</v>
      </c>
      <c r="E34" s="6">
        <v>30750</v>
      </c>
      <c r="F34" s="6"/>
      <c r="G34" s="6">
        <v>27570</v>
      </c>
      <c r="H34" s="6">
        <v>26780</v>
      </c>
      <c r="I34" s="6">
        <v>27370</v>
      </c>
      <c r="J34" s="6"/>
      <c r="K34" s="6">
        <v>31180</v>
      </c>
      <c r="L34" s="6">
        <v>27570</v>
      </c>
      <c r="M34" s="6">
        <v>29180</v>
      </c>
      <c r="N34" s="6"/>
    </row>
    <row r="35" spans="2:14" ht="13">
      <c r="B35" s="3" t="s">
        <v>526</v>
      </c>
      <c r="C35" s="6">
        <v>40580</v>
      </c>
      <c r="D35" s="6">
        <v>38350</v>
      </c>
      <c r="E35" s="6">
        <v>39500</v>
      </c>
      <c r="F35" s="6"/>
      <c r="G35" s="6">
        <v>35000</v>
      </c>
      <c r="H35" s="6">
        <v>31810</v>
      </c>
      <c r="I35" s="6">
        <v>32090</v>
      </c>
      <c r="J35" s="6"/>
      <c r="K35" s="6">
        <v>40230</v>
      </c>
      <c r="L35" s="6">
        <v>36560</v>
      </c>
      <c r="M35" s="6">
        <v>38390</v>
      </c>
      <c r="N35" s="6"/>
    </row>
    <row r="36" spans="2:14" ht="13">
      <c r="B36" s="3"/>
      <c r="C36" s="6"/>
      <c r="D36" s="6"/>
      <c r="E36" s="6"/>
      <c r="F36" s="6"/>
      <c r="G36" s="6"/>
      <c r="H36" s="6"/>
      <c r="I36" s="6"/>
      <c r="J36" s="6"/>
      <c r="K36" s="6"/>
      <c r="L36" s="6"/>
      <c r="M36" s="6"/>
      <c r="N36" s="6"/>
    </row>
    <row r="37" spans="2:14" ht="13">
      <c r="B37" s="9"/>
      <c r="C37" s="9"/>
      <c r="D37" s="9"/>
      <c r="E37" s="9"/>
      <c r="F37" s="9"/>
      <c r="G37" s="9"/>
      <c r="H37" s="9"/>
      <c r="I37" s="9"/>
      <c r="J37" s="9"/>
      <c r="K37" s="9"/>
      <c r="L37" s="9"/>
      <c r="M37" s="13" t="s">
        <v>17</v>
      </c>
    </row>
    <row r="38" spans="2:14" ht="12.5" customHeight="1">
      <c r="B38" s="2848" t="s">
        <v>18</v>
      </c>
      <c r="C38" s="2846"/>
      <c r="D38" s="2846"/>
      <c r="E38" s="2846"/>
      <c r="F38" s="2846"/>
      <c r="G38" s="2846"/>
      <c r="H38" s="2846"/>
      <c r="I38" s="2846"/>
    </row>
    <row r="39" spans="2:14" ht="12.5" customHeight="1">
      <c r="B39" s="2848" t="s">
        <v>584</v>
      </c>
      <c r="C39" s="2846"/>
      <c r="D39" s="2846"/>
      <c r="E39" s="2846"/>
      <c r="F39" s="2846"/>
      <c r="G39" s="2846"/>
      <c r="H39" s="2846"/>
      <c r="I39" s="2846"/>
    </row>
    <row r="40" spans="2:14" ht="12.5" customHeight="1">
      <c r="B40" s="2848" t="s">
        <v>608</v>
      </c>
      <c r="C40" s="2846"/>
      <c r="D40" s="2846"/>
      <c r="E40" s="2846"/>
      <c r="F40" s="2846"/>
      <c r="G40" s="2846"/>
      <c r="H40" s="2846"/>
      <c r="I40" s="2846"/>
    </row>
    <row r="41" spans="2:14" ht="12.5" customHeight="1">
      <c r="B41" s="2848" t="s">
        <v>609</v>
      </c>
      <c r="C41" s="2846"/>
      <c r="D41" s="2846"/>
      <c r="E41" s="2846"/>
      <c r="F41" s="2846"/>
      <c r="G41" s="2846"/>
      <c r="H41" s="2846"/>
      <c r="I41" s="2846"/>
    </row>
  </sheetData>
  <mergeCells count="7">
    <mergeCell ref="B41:I41"/>
    <mergeCell ref="B39:I39"/>
    <mergeCell ref="C5:E5"/>
    <mergeCell ref="G5:I5"/>
    <mergeCell ref="K5:M5"/>
    <mergeCell ref="B38:I38"/>
    <mergeCell ref="B40:I40"/>
  </mergeCells>
  <pageMargins left="0.7" right="0.7" top="0.75" bottom="0.75" header="0.3" footer="0.3"/>
  <pageSetup paperSize="9" scale="73"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zoomScale="75" zoomScaleNormal="75" workbookViewId="0">
      <pane xSplit="2" ySplit="6" topLeftCell="C7" activePane="bottomRight" state="frozen"/>
      <selection pane="topRight"/>
      <selection pane="bottomLeft"/>
      <selection pane="bottomRight"/>
    </sheetView>
  </sheetViews>
  <sheetFormatPr defaultColWidth="10.90625" defaultRowHeight="12.5"/>
  <cols>
    <col min="1" max="1" width="10.90625" style="2804" hidden="1" customWidth="1"/>
    <col min="2" max="2" width="45.7265625" customWidth="1"/>
    <col min="3" max="5" width="13.7265625" customWidth="1"/>
    <col min="6" max="6" width="2.7265625" customWidth="1"/>
    <col min="7" max="9" width="13.7265625" customWidth="1"/>
    <col min="10" max="10" width="2.7265625" customWidth="1"/>
    <col min="11" max="14" width="13.7265625" customWidth="1"/>
  </cols>
  <sheetData>
    <row r="1" spans="2:14">
      <c r="B1" s="2" t="str">
        <f>HYPERLINK("#'Contents'!A1", "Back to contents")</f>
        <v>Back to contents</v>
      </c>
    </row>
    <row r="2" spans="2:14" ht="22.5">
      <c r="B2" s="11" t="s">
        <v>614</v>
      </c>
    </row>
    <row r="3" spans="2:14" ht="13">
      <c r="B3" s="12" t="s">
        <v>7</v>
      </c>
    </row>
    <row r="4" spans="2:14" ht="13">
      <c r="B4" s="10"/>
      <c r="C4" s="10"/>
      <c r="D4" s="10"/>
      <c r="E4" s="10"/>
      <c r="F4" s="10"/>
      <c r="G4" s="10"/>
      <c r="H4" s="10"/>
      <c r="I4" s="2777" t="s">
        <v>527</v>
      </c>
      <c r="J4" s="10"/>
      <c r="K4" s="10"/>
      <c r="L4" s="10"/>
      <c r="M4" s="14" t="s">
        <v>454</v>
      </c>
    </row>
    <row r="5" spans="2:14" ht="30" customHeight="1">
      <c r="C5" s="2849" t="s">
        <v>5</v>
      </c>
      <c r="D5" s="2849"/>
      <c r="E5" s="2849"/>
      <c r="G5" s="2849" t="s">
        <v>6</v>
      </c>
      <c r="H5" s="2849"/>
      <c r="I5" s="2849"/>
      <c r="K5" s="2849" t="s">
        <v>615</v>
      </c>
      <c r="L5" s="2849"/>
      <c r="M5" s="2849"/>
    </row>
    <row r="6" spans="2:14" ht="15" customHeight="1">
      <c r="B6" s="16" t="s">
        <v>600</v>
      </c>
      <c r="C6" s="15" t="s">
        <v>616</v>
      </c>
      <c r="D6" s="15" t="s">
        <v>617</v>
      </c>
      <c r="E6" s="15" t="s">
        <v>7</v>
      </c>
      <c r="F6" s="15"/>
      <c r="G6" s="15" t="s">
        <v>616</v>
      </c>
      <c r="H6" s="15" t="s">
        <v>617</v>
      </c>
      <c r="I6" s="15" t="s">
        <v>7</v>
      </c>
      <c r="J6" s="15"/>
      <c r="K6" s="15" t="s">
        <v>4</v>
      </c>
      <c r="L6" s="15" t="s">
        <v>14</v>
      </c>
      <c r="M6" s="15" t="s">
        <v>7</v>
      </c>
      <c r="N6" s="15"/>
    </row>
    <row r="8" spans="2:14" ht="13">
      <c r="B8" s="12" t="s">
        <v>16</v>
      </c>
    </row>
    <row r="10" spans="2:14">
      <c r="B10" s="5" t="s">
        <v>8</v>
      </c>
      <c r="C10" s="30">
        <v>83230</v>
      </c>
      <c r="D10" s="31">
        <v>92600</v>
      </c>
      <c r="E10" s="32">
        <v>83680</v>
      </c>
      <c r="F10" s="45"/>
      <c r="G10" s="46">
        <v>80540</v>
      </c>
      <c r="H10" s="47">
        <v>80250</v>
      </c>
      <c r="I10" s="48">
        <v>80390</v>
      </c>
      <c r="J10" s="65"/>
      <c r="K10" s="66">
        <v>3.2000000000000001E-2</v>
      </c>
      <c r="L10" s="67">
        <v>0.13300000000000001</v>
      </c>
      <c r="M10" s="68">
        <v>3.9E-2</v>
      </c>
      <c r="N10" s="68"/>
    </row>
    <row r="11" spans="2:14">
      <c r="B11" s="5"/>
      <c r="C11" s="30"/>
      <c r="D11" s="31"/>
      <c r="E11" s="32"/>
      <c r="F11" s="45"/>
      <c r="G11" s="46"/>
      <c r="H11" s="47"/>
      <c r="I11" s="48"/>
      <c r="J11" s="65"/>
      <c r="K11" s="66"/>
      <c r="L11" s="67"/>
      <c r="M11" s="68"/>
      <c r="N11" s="68"/>
    </row>
    <row r="12" spans="2:14">
      <c r="B12" s="5" t="s">
        <v>9</v>
      </c>
      <c r="C12" s="33">
        <v>57430</v>
      </c>
      <c r="D12" s="34">
        <v>59540</v>
      </c>
      <c r="E12" s="35">
        <v>57460</v>
      </c>
      <c r="F12" s="49"/>
      <c r="G12" s="50">
        <v>56110</v>
      </c>
      <c r="H12" s="51">
        <v>57430</v>
      </c>
      <c r="I12" s="52">
        <v>56340</v>
      </c>
      <c r="J12" s="69"/>
      <c r="K12" s="70">
        <v>2.3E-2</v>
      </c>
      <c r="L12" s="71">
        <v>3.5000000000000003E-2</v>
      </c>
      <c r="M12" s="72">
        <v>1.9E-2</v>
      </c>
      <c r="N12" s="72"/>
    </row>
    <row r="13" spans="2:14">
      <c r="B13" s="5" t="s">
        <v>10</v>
      </c>
      <c r="C13" s="33">
        <v>36500</v>
      </c>
      <c r="D13" s="34">
        <v>36590</v>
      </c>
      <c r="E13" s="35">
        <v>36500</v>
      </c>
      <c r="F13" s="49"/>
      <c r="G13" s="50">
        <v>35310</v>
      </c>
      <c r="H13" s="51">
        <v>35110</v>
      </c>
      <c r="I13" s="52">
        <v>35300</v>
      </c>
      <c r="J13" s="69"/>
      <c r="K13" s="70">
        <v>3.3000000000000002E-2</v>
      </c>
      <c r="L13" s="71">
        <v>4.1000000000000002E-2</v>
      </c>
      <c r="M13" s="72">
        <v>3.3000000000000002E-2</v>
      </c>
      <c r="N13" s="72"/>
    </row>
    <row r="14" spans="2:14">
      <c r="B14" s="5" t="s">
        <v>11</v>
      </c>
      <c r="C14" s="33">
        <v>27570</v>
      </c>
      <c r="D14" s="34">
        <v>27570</v>
      </c>
      <c r="E14" s="35">
        <v>27570</v>
      </c>
      <c r="F14" s="49"/>
      <c r="G14" s="50">
        <v>27570</v>
      </c>
      <c r="H14" s="51">
        <v>27570</v>
      </c>
      <c r="I14" s="52">
        <v>27570</v>
      </c>
      <c r="J14" s="69"/>
      <c r="K14" s="70">
        <v>0</v>
      </c>
      <c r="L14" s="71">
        <v>0</v>
      </c>
      <c r="M14" s="72">
        <v>0</v>
      </c>
      <c r="N14" s="72"/>
    </row>
    <row r="15" spans="2:14">
      <c r="B15" s="5"/>
      <c r="C15" s="33"/>
      <c r="D15" s="34"/>
      <c r="E15" s="35"/>
      <c r="F15" s="49"/>
      <c r="G15" s="50"/>
      <c r="H15" s="51"/>
      <c r="I15" s="52"/>
      <c r="J15" s="69"/>
      <c r="K15" s="70"/>
      <c r="L15" s="71"/>
      <c r="M15" s="72"/>
      <c r="N15" s="72"/>
    </row>
    <row r="16" spans="2:14">
      <c r="B16" s="5" t="s">
        <v>12</v>
      </c>
      <c r="C16" s="36">
        <v>21430</v>
      </c>
      <c r="D16" s="37">
        <v>21010</v>
      </c>
      <c r="E16" s="38">
        <v>21430</v>
      </c>
      <c r="F16" s="53"/>
      <c r="G16" s="54">
        <v>21050</v>
      </c>
      <c r="H16" s="55">
        <v>21010</v>
      </c>
      <c r="I16" s="56">
        <v>21010</v>
      </c>
      <c r="J16" s="73"/>
      <c r="K16" s="74">
        <v>1.7999999999999999E-2</v>
      </c>
      <c r="L16" s="75">
        <v>0</v>
      </c>
      <c r="M16" s="76">
        <v>0.02</v>
      </c>
      <c r="N16" s="76"/>
    </row>
    <row r="17" spans="2:14">
      <c r="B17" s="5"/>
      <c r="C17" s="36"/>
      <c r="D17" s="37"/>
      <c r="E17" s="38"/>
      <c r="F17" s="53"/>
      <c r="G17" s="54"/>
      <c r="H17" s="55"/>
      <c r="I17" s="56"/>
      <c r="J17" s="73"/>
      <c r="K17" s="74"/>
      <c r="L17" s="75"/>
      <c r="M17" s="76"/>
      <c r="N17" s="76"/>
    </row>
    <row r="18" spans="2:14" ht="13">
      <c r="B18" s="3" t="s">
        <v>13</v>
      </c>
      <c r="C18" s="39">
        <v>33700</v>
      </c>
      <c r="D18" s="40">
        <v>32690</v>
      </c>
      <c r="E18" s="41">
        <v>33570</v>
      </c>
      <c r="F18" s="57"/>
      <c r="G18" s="58">
        <v>30200</v>
      </c>
      <c r="H18" s="59">
        <v>30200</v>
      </c>
      <c r="I18" s="60">
        <v>30200</v>
      </c>
      <c r="J18" s="77"/>
      <c r="K18" s="78">
        <v>0.104</v>
      </c>
      <c r="L18" s="79">
        <v>7.5999999999999998E-2</v>
      </c>
      <c r="M18" s="80">
        <v>0.1</v>
      </c>
      <c r="N18" s="80"/>
    </row>
    <row r="19" spans="2:14" ht="13">
      <c r="B19" s="3"/>
      <c r="C19" s="39"/>
      <c r="D19" s="40"/>
      <c r="E19" s="41"/>
      <c r="F19" s="57"/>
      <c r="G19" s="58"/>
      <c r="H19" s="59"/>
      <c r="I19" s="60"/>
      <c r="J19" s="77"/>
      <c r="K19" s="78"/>
      <c r="L19" s="79"/>
      <c r="M19" s="80"/>
      <c r="N19" s="80"/>
    </row>
    <row r="20" spans="2:14" ht="13">
      <c r="B20" s="3" t="s">
        <v>7</v>
      </c>
      <c r="C20" s="42">
        <v>31650</v>
      </c>
      <c r="D20" s="43">
        <v>27570</v>
      </c>
      <c r="E20" s="44">
        <v>31180</v>
      </c>
      <c r="F20" s="61"/>
      <c r="G20" s="62">
        <v>29360</v>
      </c>
      <c r="H20" s="63">
        <v>26780</v>
      </c>
      <c r="I20" s="64">
        <v>27570</v>
      </c>
      <c r="J20" s="81"/>
      <c r="K20" s="82">
        <v>7.1999999999999995E-2</v>
      </c>
      <c r="L20" s="83">
        <v>2.9000000000000001E-2</v>
      </c>
      <c r="M20" s="84">
        <v>0.11600000000000001</v>
      </c>
      <c r="N20" s="84"/>
    </row>
    <row r="21" spans="2:14" ht="13">
      <c r="B21" s="3"/>
      <c r="C21" s="42"/>
      <c r="D21" s="43"/>
      <c r="E21" s="44"/>
      <c r="F21" s="61"/>
      <c r="G21" s="62"/>
      <c r="H21" s="63"/>
      <c r="I21" s="64"/>
      <c r="J21" s="81"/>
      <c r="K21" s="82"/>
      <c r="L21" s="83"/>
      <c r="M21" s="84"/>
      <c r="N21" s="84"/>
    </row>
    <row r="22" spans="2:14" ht="13">
      <c r="B22" s="9"/>
      <c r="C22" s="9"/>
      <c r="D22" s="9"/>
      <c r="E22" s="9"/>
      <c r="F22" s="9"/>
      <c r="G22" s="9"/>
      <c r="H22" s="9"/>
      <c r="I22" s="9"/>
      <c r="J22" s="9"/>
      <c r="K22" s="9"/>
      <c r="L22" s="9"/>
      <c r="M22" s="13" t="s">
        <v>17</v>
      </c>
    </row>
    <row r="23" spans="2:14" ht="12.5" customHeight="1">
      <c r="B23" s="2848" t="s">
        <v>18</v>
      </c>
      <c r="C23" s="2846"/>
      <c r="D23" s="2846"/>
      <c r="E23" s="2846"/>
      <c r="F23" s="2846"/>
      <c r="G23" s="2846"/>
      <c r="H23" s="2846"/>
      <c r="I23" s="2846"/>
    </row>
    <row r="24" spans="2:14" ht="12.5" customHeight="1">
      <c r="B24" s="2848" t="s">
        <v>584</v>
      </c>
      <c r="C24" s="2846"/>
      <c r="D24" s="2846"/>
      <c r="E24" s="2846"/>
      <c r="F24" s="2846"/>
      <c r="G24" s="2846"/>
      <c r="H24" s="2846"/>
      <c r="I24" s="2846"/>
    </row>
    <row r="25" spans="2:14" ht="24" customHeight="1">
      <c r="B25" s="2848" t="s">
        <v>562</v>
      </c>
      <c r="C25" s="2846"/>
      <c r="D25" s="2846"/>
      <c r="E25" s="2846"/>
      <c r="F25" s="2846"/>
      <c r="G25" s="2846"/>
      <c r="H25" s="2846"/>
      <c r="I25" s="2846"/>
    </row>
    <row r="26" spans="2:14" ht="12.5" customHeight="1">
      <c r="B26" s="2848" t="s">
        <v>563</v>
      </c>
      <c r="C26" s="2846"/>
      <c r="D26" s="2846"/>
      <c r="E26" s="2846"/>
      <c r="F26" s="2846"/>
      <c r="G26" s="2846"/>
      <c r="H26" s="2846"/>
      <c r="I26" s="2846"/>
    </row>
    <row r="27" spans="2:14" ht="12.5" customHeight="1">
      <c r="B27" s="2848" t="s">
        <v>567</v>
      </c>
      <c r="C27" s="2846"/>
      <c r="D27" s="2846"/>
      <c r="E27" s="2846"/>
      <c r="F27" s="2846"/>
      <c r="G27" s="2846"/>
      <c r="H27" s="2846"/>
      <c r="I27" s="2846"/>
    </row>
    <row r="28" spans="2:14" ht="12.5" customHeight="1">
      <c r="B28" s="2848" t="s">
        <v>613</v>
      </c>
      <c r="C28" s="2846"/>
      <c r="D28" s="2846"/>
      <c r="E28" s="2846"/>
      <c r="F28" s="2846"/>
      <c r="G28" s="2846"/>
      <c r="H28" s="2846"/>
      <c r="I28" s="2846"/>
    </row>
    <row r="29" spans="2:14" ht="12.5" customHeight="1">
      <c r="B29" s="2848" t="s">
        <v>559</v>
      </c>
      <c r="C29" s="2846"/>
      <c r="D29" s="2846"/>
      <c r="E29" s="2846"/>
      <c r="F29" s="2846"/>
      <c r="G29" s="2846"/>
      <c r="H29" s="2846"/>
      <c r="I29" s="2846"/>
    </row>
    <row r="30" spans="2:14" ht="32" customHeight="1">
      <c r="B30" s="2848" t="s">
        <v>590</v>
      </c>
      <c r="C30" s="2846"/>
      <c r="D30" s="2846"/>
      <c r="E30" s="2846"/>
      <c r="F30" s="2846"/>
      <c r="G30" s="2846"/>
      <c r="H30" s="2846"/>
      <c r="I30" s="2846"/>
    </row>
  </sheetData>
  <mergeCells count="11">
    <mergeCell ref="B25:I25"/>
    <mergeCell ref="B24:I24"/>
    <mergeCell ref="C5:E5"/>
    <mergeCell ref="G5:I5"/>
    <mergeCell ref="K5:M5"/>
    <mergeCell ref="B23:I23"/>
    <mergeCell ref="B29:I29"/>
    <mergeCell ref="B30:I30"/>
    <mergeCell ref="B26:I26"/>
    <mergeCell ref="B27:I27"/>
    <mergeCell ref="B28:I28"/>
  </mergeCells>
  <pageMargins left="0.7" right="0.7" top="0.75" bottom="0.75" header="0.3" footer="0.3"/>
  <pageSetup paperSize="9" scale="73"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02"/>
  <sheetViews>
    <sheetView zoomScale="75" zoomScaleNormal="75" workbookViewId="0">
      <pane xSplit="2" ySplit="5" topLeftCell="C6" activePane="bottomRight" state="frozen"/>
      <selection pane="topRight"/>
      <selection pane="bottomLeft"/>
      <selection pane="bottomRight"/>
    </sheetView>
  </sheetViews>
  <sheetFormatPr defaultColWidth="10.90625" defaultRowHeight="12.5"/>
  <cols>
    <col min="1" max="1" width="7.6328125" style="2804" hidden="1" customWidth="1"/>
    <col min="2" max="2" width="70.7265625" customWidth="1"/>
    <col min="3" max="33" width="14.7265625" customWidth="1"/>
    <col min="34" max="35" width="13.7265625" customWidth="1"/>
  </cols>
  <sheetData>
    <row r="1" spans="2:35">
      <c r="B1" s="2" t="str">
        <f>HYPERLINK("#'Contents'!A1", "Back to contents")</f>
        <v>Back to contents</v>
      </c>
    </row>
    <row r="2" spans="2:35" ht="22.5">
      <c r="B2" s="11" t="s">
        <v>618</v>
      </c>
      <c r="C2" s="2778"/>
      <c r="D2" s="2778"/>
      <c r="E2" s="2778"/>
    </row>
    <row r="3" spans="2:35" ht="13">
      <c r="B3" s="12" t="s">
        <v>7</v>
      </c>
    </row>
    <row r="4" spans="2:35" ht="13">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4" t="s">
        <v>15</v>
      </c>
    </row>
    <row r="5" spans="2:35" ht="55" customHeight="1">
      <c r="B5" s="16" t="s">
        <v>50</v>
      </c>
      <c r="C5" s="22" t="s">
        <v>51</v>
      </c>
      <c r="D5" s="22" t="s">
        <v>52</v>
      </c>
      <c r="E5" s="22" t="s">
        <v>53</v>
      </c>
      <c r="F5" s="22" t="s">
        <v>54</v>
      </c>
      <c r="G5" s="22" t="s">
        <v>55</v>
      </c>
      <c r="H5" s="22" t="s">
        <v>56</v>
      </c>
      <c r="I5" s="22" t="s">
        <v>57</v>
      </c>
      <c r="J5" s="22" t="s">
        <v>58</v>
      </c>
      <c r="K5" s="22" t="s">
        <v>59</v>
      </c>
      <c r="L5" s="22" t="s">
        <v>60</v>
      </c>
      <c r="M5" s="22" t="s">
        <v>61</v>
      </c>
      <c r="N5" s="22" t="s">
        <v>62</v>
      </c>
      <c r="O5" s="22" t="s">
        <v>63</v>
      </c>
      <c r="P5" s="22" t="s">
        <v>64</v>
      </c>
      <c r="Q5" s="22" t="s">
        <v>65</v>
      </c>
      <c r="R5" s="22" t="s">
        <v>66</v>
      </c>
      <c r="S5" s="22" t="s">
        <v>67</v>
      </c>
      <c r="T5" s="22" t="s">
        <v>68</v>
      </c>
      <c r="U5" s="22" t="s">
        <v>69</v>
      </c>
      <c r="V5" s="22" t="s">
        <v>70</v>
      </c>
      <c r="W5" s="22" t="s">
        <v>71</v>
      </c>
      <c r="X5" s="22" t="s">
        <v>72</v>
      </c>
      <c r="Y5" s="22" t="s">
        <v>73</v>
      </c>
      <c r="Z5" s="22" t="s">
        <v>74</v>
      </c>
      <c r="AA5" s="22" t="s">
        <v>75</v>
      </c>
      <c r="AB5" s="22" t="s">
        <v>76</v>
      </c>
      <c r="AC5" s="22" t="s">
        <v>77</v>
      </c>
      <c r="AD5" s="22" t="s">
        <v>78</v>
      </c>
      <c r="AE5" s="22" t="s">
        <v>79</v>
      </c>
      <c r="AF5" s="22" t="s">
        <v>80</v>
      </c>
      <c r="AG5" s="22" t="s">
        <v>13</v>
      </c>
      <c r="AH5" s="22" t="s">
        <v>7</v>
      </c>
      <c r="AI5" s="15"/>
    </row>
    <row r="7" spans="2:35" ht="13">
      <c r="B7" s="12" t="s">
        <v>16</v>
      </c>
    </row>
    <row r="9" spans="2:35" ht="13">
      <c r="B9" s="3" t="s">
        <v>81</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2:35">
      <c r="B10" s="5" t="s">
        <v>82</v>
      </c>
      <c r="C10" s="6">
        <v>0</v>
      </c>
      <c r="D10" s="6">
        <v>10</v>
      </c>
      <c r="E10" s="6">
        <v>0</v>
      </c>
      <c r="F10" s="6">
        <v>0</v>
      </c>
      <c r="G10" s="6">
        <v>0</v>
      </c>
      <c r="H10" s="6">
        <v>0</v>
      </c>
      <c r="I10" s="6">
        <v>0</v>
      </c>
      <c r="J10" s="6">
        <v>0</v>
      </c>
      <c r="K10" s="6">
        <v>0</v>
      </c>
      <c r="L10" s="6">
        <v>0</v>
      </c>
      <c r="M10" s="6">
        <v>0</v>
      </c>
      <c r="N10" s="6">
        <v>0</v>
      </c>
      <c r="O10" s="6">
        <v>0</v>
      </c>
      <c r="P10" s="6">
        <v>20</v>
      </c>
      <c r="Q10" s="6">
        <v>0</v>
      </c>
      <c r="R10" s="6">
        <v>0</v>
      </c>
      <c r="S10" s="6">
        <v>0</v>
      </c>
      <c r="T10" s="6">
        <v>0</v>
      </c>
      <c r="U10" s="6">
        <v>0</v>
      </c>
      <c r="V10" s="6">
        <v>10</v>
      </c>
      <c r="W10" s="6">
        <v>0</v>
      </c>
      <c r="X10" s="6">
        <v>0</v>
      </c>
      <c r="Y10" s="6">
        <v>0</v>
      </c>
      <c r="Z10" s="6">
        <v>0</v>
      </c>
      <c r="AA10" s="6">
        <v>0</v>
      </c>
      <c r="AB10" s="6">
        <v>0</v>
      </c>
      <c r="AC10" s="6">
        <v>0</v>
      </c>
      <c r="AD10" s="6">
        <v>0</v>
      </c>
      <c r="AE10" s="6">
        <v>0</v>
      </c>
      <c r="AF10" s="6">
        <v>10</v>
      </c>
      <c r="AG10" s="6">
        <v>0</v>
      </c>
      <c r="AH10" s="6">
        <v>50</v>
      </c>
      <c r="AI10" s="6"/>
    </row>
    <row r="11" spans="2:35">
      <c r="B11" s="5" t="s">
        <v>83</v>
      </c>
      <c r="C11" s="6">
        <v>20</v>
      </c>
      <c r="D11" s="6">
        <v>50</v>
      </c>
      <c r="E11" s="6">
        <v>0</v>
      </c>
      <c r="F11" s="6">
        <v>0</v>
      </c>
      <c r="G11" s="6">
        <v>120</v>
      </c>
      <c r="H11" s="6">
        <v>0</v>
      </c>
      <c r="I11" s="6">
        <v>90</v>
      </c>
      <c r="J11" s="6">
        <v>140</v>
      </c>
      <c r="K11" s="6">
        <v>0</v>
      </c>
      <c r="L11" s="6">
        <v>0</v>
      </c>
      <c r="M11" s="6">
        <v>0</v>
      </c>
      <c r="N11" s="6">
        <v>0</v>
      </c>
      <c r="O11" s="6">
        <v>0</v>
      </c>
      <c r="P11" s="6">
        <v>3190</v>
      </c>
      <c r="Q11" s="6">
        <v>0</v>
      </c>
      <c r="R11" s="6">
        <v>3050</v>
      </c>
      <c r="S11" s="6">
        <v>0</v>
      </c>
      <c r="T11" s="6">
        <v>0</v>
      </c>
      <c r="U11" s="6">
        <v>0</v>
      </c>
      <c r="V11" s="6">
        <v>40</v>
      </c>
      <c r="W11" s="6">
        <v>0</v>
      </c>
      <c r="X11" s="6">
        <v>0</v>
      </c>
      <c r="Y11" s="6">
        <v>0</v>
      </c>
      <c r="Z11" s="6">
        <v>0</v>
      </c>
      <c r="AA11" s="6">
        <v>30</v>
      </c>
      <c r="AB11" s="6">
        <v>0</v>
      </c>
      <c r="AC11" s="6">
        <v>0</v>
      </c>
      <c r="AD11" s="6">
        <v>0</v>
      </c>
      <c r="AE11" s="6">
        <v>0</v>
      </c>
      <c r="AF11" s="6">
        <v>0</v>
      </c>
      <c r="AG11" s="6">
        <v>0</v>
      </c>
      <c r="AH11" s="6">
        <v>6750</v>
      </c>
      <c r="AI11" s="6"/>
    </row>
    <row r="12" spans="2:35">
      <c r="B12" s="5" t="s">
        <v>84</v>
      </c>
      <c r="C12" s="6">
        <v>0</v>
      </c>
      <c r="D12" s="6">
        <v>0</v>
      </c>
      <c r="E12" s="6">
        <v>0</v>
      </c>
      <c r="F12" s="6">
        <v>0</v>
      </c>
      <c r="G12" s="6">
        <v>0</v>
      </c>
      <c r="H12" s="6">
        <v>0</v>
      </c>
      <c r="I12" s="6">
        <v>0</v>
      </c>
      <c r="J12" s="6">
        <v>0</v>
      </c>
      <c r="K12" s="6">
        <v>0</v>
      </c>
      <c r="L12" s="6">
        <v>0</v>
      </c>
      <c r="M12" s="6">
        <v>0</v>
      </c>
      <c r="N12" s="6">
        <v>0</v>
      </c>
      <c r="O12" s="6">
        <v>0</v>
      </c>
      <c r="P12" s="6">
        <v>20</v>
      </c>
      <c r="Q12" s="6">
        <v>0</v>
      </c>
      <c r="R12" s="6">
        <v>0</v>
      </c>
      <c r="S12" s="6">
        <v>0</v>
      </c>
      <c r="T12" s="6">
        <v>0</v>
      </c>
      <c r="U12" s="6">
        <v>0</v>
      </c>
      <c r="V12" s="6">
        <v>0</v>
      </c>
      <c r="W12" s="6">
        <v>0</v>
      </c>
      <c r="X12" s="6">
        <v>0</v>
      </c>
      <c r="Y12" s="6">
        <v>0</v>
      </c>
      <c r="Z12" s="6">
        <v>0</v>
      </c>
      <c r="AA12" s="6">
        <v>0</v>
      </c>
      <c r="AB12" s="6">
        <v>0</v>
      </c>
      <c r="AC12" s="6">
        <v>0</v>
      </c>
      <c r="AD12" s="6">
        <v>0</v>
      </c>
      <c r="AE12" s="6">
        <v>0</v>
      </c>
      <c r="AF12" s="6">
        <v>10</v>
      </c>
      <c r="AG12" s="6">
        <v>0</v>
      </c>
      <c r="AH12" s="6">
        <v>30</v>
      </c>
      <c r="AI12" s="6"/>
    </row>
    <row r="13" spans="2:35">
      <c r="B13" s="5" t="s">
        <v>85</v>
      </c>
      <c r="C13" s="6">
        <v>0</v>
      </c>
      <c r="D13" s="6">
        <v>10</v>
      </c>
      <c r="E13" s="6">
        <v>0</v>
      </c>
      <c r="F13" s="6">
        <v>0</v>
      </c>
      <c r="G13" s="6" t="s">
        <v>40</v>
      </c>
      <c r="H13" s="6">
        <v>0</v>
      </c>
      <c r="I13" s="6">
        <v>40</v>
      </c>
      <c r="J13" s="6">
        <v>70</v>
      </c>
      <c r="K13" s="6">
        <v>0</v>
      </c>
      <c r="L13" s="6">
        <v>0</v>
      </c>
      <c r="M13" s="6">
        <v>0</v>
      </c>
      <c r="N13" s="6">
        <v>0</v>
      </c>
      <c r="O13" s="6">
        <v>10</v>
      </c>
      <c r="P13" s="6">
        <v>1980</v>
      </c>
      <c r="Q13" s="6">
        <v>0</v>
      </c>
      <c r="R13" s="6">
        <v>10</v>
      </c>
      <c r="S13" s="6">
        <v>0</v>
      </c>
      <c r="T13" s="6">
        <v>0</v>
      </c>
      <c r="U13" s="6">
        <v>0</v>
      </c>
      <c r="V13" s="6">
        <v>20</v>
      </c>
      <c r="W13" s="6" t="s">
        <v>40</v>
      </c>
      <c r="X13" s="6">
        <v>0</v>
      </c>
      <c r="Y13" s="6">
        <v>0</v>
      </c>
      <c r="Z13" s="6">
        <v>0</v>
      </c>
      <c r="AA13" s="6">
        <v>0</v>
      </c>
      <c r="AB13" s="6">
        <v>0</v>
      </c>
      <c r="AC13" s="6">
        <v>0</v>
      </c>
      <c r="AD13" s="6">
        <v>0</v>
      </c>
      <c r="AE13" s="6">
        <v>0</v>
      </c>
      <c r="AF13" s="6">
        <v>390</v>
      </c>
      <c r="AG13" s="6" t="s">
        <v>40</v>
      </c>
      <c r="AH13" s="6">
        <v>2530</v>
      </c>
      <c r="AI13" s="6"/>
    </row>
    <row r="14" spans="2:35">
      <c r="B14" s="5" t="s">
        <v>86</v>
      </c>
      <c r="C14" s="6" t="s">
        <v>40</v>
      </c>
      <c r="D14" s="6">
        <v>10</v>
      </c>
      <c r="E14" s="6">
        <v>10</v>
      </c>
      <c r="F14" s="6">
        <v>280</v>
      </c>
      <c r="G14" s="6">
        <v>50</v>
      </c>
      <c r="H14" s="6">
        <v>0</v>
      </c>
      <c r="I14" s="6">
        <v>10</v>
      </c>
      <c r="J14" s="6">
        <v>10</v>
      </c>
      <c r="K14" s="6">
        <v>0</v>
      </c>
      <c r="L14" s="6">
        <v>0</v>
      </c>
      <c r="M14" s="6">
        <v>0</v>
      </c>
      <c r="N14" s="6">
        <v>0</v>
      </c>
      <c r="O14" s="6">
        <v>10</v>
      </c>
      <c r="P14" s="6">
        <v>70</v>
      </c>
      <c r="Q14" s="6">
        <v>0</v>
      </c>
      <c r="R14" s="6">
        <v>0</v>
      </c>
      <c r="S14" s="6">
        <v>0</v>
      </c>
      <c r="T14" s="6">
        <v>0</v>
      </c>
      <c r="U14" s="6">
        <v>0</v>
      </c>
      <c r="V14" s="6">
        <v>20</v>
      </c>
      <c r="W14" s="6" t="s">
        <v>40</v>
      </c>
      <c r="X14" s="6" t="s">
        <v>40</v>
      </c>
      <c r="Y14" s="6">
        <v>0</v>
      </c>
      <c r="Z14" s="6">
        <v>0</v>
      </c>
      <c r="AA14" s="6" t="s">
        <v>40</v>
      </c>
      <c r="AB14" s="6">
        <v>0</v>
      </c>
      <c r="AC14" s="6">
        <v>0</v>
      </c>
      <c r="AD14" s="6">
        <v>0</v>
      </c>
      <c r="AE14" s="6">
        <v>0</v>
      </c>
      <c r="AF14" s="6">
        <v>30</v>
      </c>
      <c r="AG14" s="6">
        <v>0</v>
      </c>
      <c r="AH14" s="6">
        <v>490</v>
      </c>
      <c r="AI14" s="6"/>
    </row>
    <row r="15" spans="2:35">
      <c r="B15" s="5"/>
    </row>
    <row r="16" spans="2:35" ht="13">
      <c r="B16" s="3" t="s">
        <v>87</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2:35">
      <c r="B17" s="5" t="s">
        <v>88</v>
      </c>
      <c r="C17" s="6">
        <v>10</v>
      </c>
      <c r="D17" s="6">
        <v>130</v>
      </c>
      <c r="E17" s="6">
        <v>0</v>
      </c>
      <c r="F17" s="6">
        <v>0</v>
      </c>
      <c r="G17" s="6">
        <v>120</v>
      </c>
      <c r="H17" s="6">
        <v>300</v>
      </c>
      <c r="I17" s="6">
        <v>170</v>
      </c>
      <c r="J17" s="6">
        <v>140</v>
      </c>
      <c r="K17" s="6">
        <v>0</v>
      </c>
      <c r="L17" s="6">
        <v>0</v>
      </c>
      <c r="M17" s="6">
        <v>0</v>
      </c>
      <c r="N17" s="6">
        <v>0</v>
      </c>
      <c r="O17" s="6">
        <v>20</v>
      </c>
      <c r="P17" s="6">
        <v>0</v>
      </c>
      <c r="Q17" s="6">
        <v>0</v>
      </c>
      <c r="R17" s="6">
        <v>530</v>
      </c>
      <c r="S17" s="6">
        <v>20</v>
      </c>
      <c r="T17" s="6">
        <v>0</v>
      </c>
      <c r="U17" s="6">
        <v>0</v>
      </c>
      <c r="V17" s="6">
        <v>3740</v>
      </c>
      <c r="W17" s="6">
        <v>70</v>
      </c>
      <c r="X17" s="6">
        <v>0</v>
      </c>
      <c r="Y17" s="6">
        <v>0</v>
      </c>
      <c r="Z17" s="6">
        <v>10</v>
      </c>
      <c r="AA17" s="6">
        <v>30</v>
      </c>
      <c r="AB17" s="6" t="s">
        <v>40</v>
      </c>
      <c r="AC17" s="6">
        <v>40</v>
      </c>
      <c r="AD17" s="6">
        <v>0</v>
      </c>
      <c r="AE17" s="6">
        <v>0</v>
      </c>
      <c r="AF17" s="6">
        <v>0</v>
      </c>
      <c r="AG17" s="6">
        <v>0</v>
      </c>
      <c r="AH17" s="6">
        <v>5330</v>
      </c>
      <c r="AI17" s="6"/>
    </row>
    <row r="18" spans="2:35">
      <c r="B18" s="5" t="s">
        <v>89</v>
      </c>
      <c r="C18" s="6">
        <v>10</v>
      </c>
      <c r="D18" s="6">
        <v>20</v>
      </c>
      <c r="E18" s="6">
        <v>0</v>
      </c>
      <c r="F18" s="6">
        <v>0</v>
      </c>
      <c r="G18" s="6">
        <v>60</v>
      </c>
      <c r="H18" s="6">
        <v>0</v>
      </c>
      <c r="I18" s="6">
        <v>20</v>
      </c>
      <c r="J18" s="6">
        <v>30</v>
      </c>
      <c r="K18" s="6">
        <v>0</v>
      </c>
      <c r="L18" s="6">
        <v>0</v>
      </c>
      <c r="M18" s="6">
        <v>0</v>
      </c>
      <c r="N18" s="6">
        <v>0</v>
      </c>
      <c r="O18" s="6">
        <v>10</v>
      </c>
      <c r="P18" s="6">
        <v>0</v>
      </c>
      <c r="Q18" s="6">
        <v>0</v>
      </c>
      <c r="R18" s="6">
        <v>910</v>
      </c>
      <c r="S18" s="6">
        <v>10</v>
      </c>
      <c r="T18" s="6">
        <v>0</v>
      </c>
      <c r="U18" s="6">
        <v>0</v>
      </c>
      <c r="V18" s="6">
        <v>10</v>
      </c>
      <c r="W18" s="6">
        <v>10</v>
      </c>
      <c r="X18" s="6">
        <v>0</v>
      </c>
      <c r="Y18" s="6">
        <v>0</v>
      </c>
      <c r="Z18" s="6">
        <v>0</v>
      </c>
      <c r="AA18" s="6">
        <v>0</v>
      </c>
      <c r="AB18" s="6">
        <v>0</v>
      </c>
      <c r="AC18" s="6">
        <v>0</v>
      </c>
      <c r="AD18" s="6">
        <v>0</v>
      </c>
      <c r="AE18" s="6">
        <v>0</v>
      </c>
      <c r="AF18" s="6">
        <v>0</v>
      </c>
      <c r="AG18" s="6">
        <v>0</v>
      </c>
      <c r="AH18" s="6">
        <v>1060</v>
      </c>
      <c r="AI18" s="6"/>
    </row>
    <row r="19" spans="2:35">
      <c r="B19" s="5" t="s">
        <v>90</v>
      </c>
      <c r="C19" s="6">
        <v>10</v>
      </c>
      <c r="D19" s="6">
        <v>20</v>
      </c>
      <c r="E19" s="6">
        <v>0</v>
      </c>
      <c r="F19" s="6">
        <v>0</v>
      </c>
      <c r="G19" s="6">
        <v>260</v>
      </c>
      <c r="H19" s="6">
        <v>0</v>
      </c>
      <c r="I19" s="6">
        <v>60</v>
      </c>
      <c r="J19" s="6">
        <v>90</v>
      </c>
      <c r="K19" s="6">
        <v>0</v>
      </c>
      <c r="L19" s="6">
        <v>0</v>
      </c>
      <c r="M19" s="6">
        <v>0</v>
      </c>
      <c r="N19" s="6">
        <v>0</v>
      </c>
      <c r="O19" s="6">
        <v>10</v>
      </c>
      <c r="P19" s="6">
        <v>10</v>
      </c>
      <c r="Q19" s="6">
        <v>0</v>
      </c>
      <c r="R19" s="6">
        <v>580</v>
      </c>
      <c r="S19" s="6">
        <v>0</v>
      </c>
      <c r="T19" s="6">
        <v>0</v>
      </c>
      <c r="U19" s="6">
        <v>0</v>
      </c>
      <c r="V19" s="6">
        <v>30</v>
      </c>
      <c r="W19" s="6">
        <v>10</v>
      </c>
      <c r="X19" s="6">
        <v>10</v>
      </c>
      <c r="Y19" s="6">
        <v>0</v>
      </c>
      <c r="Z19" s="6">
        <v>0</v>
      </c>
      <c r="AA19" s="6">
        <v>10</v>
      </c>
      <c r="AB19" s="6">
        <v>0</v>
      </c>
      <c r="AC19" s="6">
        <v>0</v>
      </c>
      <c r="AD19" s="6">
        <v>0</v>
      </c>
      <c r="AE19" s="6">
        <v>0</v>
      </c>
      <c r="AF19" s="6">
        <v>20</v>
      </c>
      <c r="AG19" s="6">
        <v>0</v>
      </c>
      <c r="AH19" s="6">
        <v>1100</v>
      </c>
      <c r="AI19" s="6"/>
    </row>
    <row r="20" spans="2:35">
      <c r="B20" s="5" t="s">
        <v>91</v>
      </c>
      <c r="C20" s="6">
        <v>20</v>
      </c>
      <c r="D20" s="6">
        <v>10</v>
      </c>
      <c r="E20" s="6">
        <v>0</v>
      </c>
      <c r="F20" s="6">
        <v>260</v>
      </c>
      <c r="G20" s="6">
        <v>50</v>
      </c>
      <c r="H20" s="6">
        <v>0</v>
      </c>
      <c r="I20" s="6">
        <v>40</v>
      </c>
      <c r="J20" s="6">
        <v>50</v>
      </c>
      <c r="K20" s="6">
        <v>0</v>
      </c>
      <c r="L20" s="6">
        <v>10</v>
      </c>
      <c r="M20" s="6">
        <v>0</v>
      </c>
      <c r="N20" s="6">
        <v>0</v>
      </c>
      <c r="O20" s="6">
        <v>10</v>
      </c>
      <c r="P20" s="6">
        <v>40</v>
      </c>
      <c r="Q20" s="6">
        <v>0</v>
      </c>
      <c r="R20" s="6">
        <v>1240</v>
      </c>
      <c r="S20" s="6">
        <v>0</v>
      </c>
      <c r="T20" s="6">
        <v>0</v>
      </c>
      <c r="U20" s="6">
        <v>0</v>
      </c>
      <c r="V20" s="6">
        <v>30</v>
      </c>
      <c r="W20" s="6">
        <v>40</v>
      </c>
      <c r="X20" s="6">
        <v>0</v>
      </c>
      <c r="Y20" s="6">
        <v>0</v>
      </c>
      <c r="Z20" s="6">
        <v>0</v>
      </c>
      <c r="AA20" s="6">
        <v>0</v>
      </c>
      <c r="AB20" s="6">
        <v>0</v>
      </c>
      <c r="AC20" s="6">
        <v>20</v>
      </c>
      <c r="AD20" s="6">
        <v>0</v>
      </c>
      <c r="AE20" s="6">
        <v>0</v>
      </c>
      <c r="AF20" s="6">
        <v>0</v>
      </c>
      <c r="AG20" s="6">
        <v>0</v>
      </c>
      <c r="AH20" s="6">
        <v>1810</v>
      </c>
      <c r="AI20" s="6"/>
    </row>
    <row r="21" spans="2:35">
      <c r="B21" s="5" t="s">
        <v>92</v>
      </c>
      <c r="C21" s="6">
        <v>190</v>
      </c>
      <c r="D21" s="6">
        <v>30</v>
      </c>
      <c r="E21" s="6" t="s">
        <v>40</v>
      </c>
      <c r="F21" s="6" t="s">
        <v>40</v>
      </c>
      <c r="G21" s="6">
        <v>350</v>
      </c>
      <c r="H21" s="6">
        <v>0</v>
      </c>
      <c r="I21" s="6">
        <v>30</v>
      </c>
      <c r="J21" s="6">
        <v>70</v>
      </c>
      <c r="K21" s="6">
        <v>0</v>
      </c>
      <c r="L21" s="6">
        <v>0</v>
      </c>
      <c r="M21" s="6">
        <v>10</v>
      </c>
      <c r="N21" s="6">
        <v>0</v>
      </c>
      <c r="O21" s="6">
        <v>0</v>
      </c>
      <c r="P21" s="6">
        <v>10</v>
      </c>
      <c r="Q21" s="6">
        <v>0</v>
      </c>
      <c r="R21" s="6">
        <v>220</v>
      </c>
      <c r="S21" s="6">
        <v>0</v>
      </c>
      <c r="T21" s="6">
        <v>0</v>
      </c>
      <c r="U21" s="6">
        <v>0</v>
      </c>
      <c r="V21" s="6">
        <v>0</v>
      </c>
      <c r="W21" s="6">
        <v>200</v>
      </c>
      <c r="X21" s="6">
        <v>30</v>
      </c>
      <c r="Y21" s="6">
        <v>0</v>
      </c>
      <c r="Z21" s="6">
        <v>950</v>
      </c>
      <c r="AA21" s="6">
        <v>0</v>
      </c>
      <c r="AB21" s="6">
        <v>0</v>
      </c>
      <c r="AC21" s="6">
        <v>0</v>
      </c>
      <c r="AD21" s="6">
        <v>0</v>
      </c>
      <c r="AE21" s="6">
        <v>0</v>
      </c>
      <c r="AF21" s="6">
        <v>20</v>
      </c>
      <c r="AG21" s="6">
        <v>0</v>
      </c>
      <c r="AH21" s="6">
        <v>2100</v>
      </c>
      <c r="AI21" s="6"/>
    </row>
    <row r="22" spans="2:35">
      <c r="B22" s="5" t="s">
        <v>93</v>
      </c>
      <c r="C22" s="6">
        <v>10</v>
      </c>
      <c r="D22" s="6">
        <v>30</v>
      </c>
      <c r="E22" s="6">
        <v>0</v>
      </c>
      <c r="F22" s="6">
        <v>0</v>
      </c>
      <c r="G22" s="6">
        <v>190</v>
      </c>
      <c r="H22" s="6">
        <v>10</v>
      </c>
      <c r="I22" s="6">
        <v>20</v>
      </c>
      <c r="J22" s="6">
        <v>50</v>
      </c>
      <c r="K22" s="6">
        <v>0</v>
      </c>
      <c r="L22" s="6">
        <v>0</v>
      </c>
      <c r="M22" s="6" t="s">
        <v>40</v>
      </c>
      <c r="N22" s="6">
        <v>0</v>
      </c>
      <c r="O22" s="6">
        <v>10</v>
      </c>
      <c r="P22" s="6">
        <v>30</v>
      </c>
      <c r="Q22" s="6">
        <v>0</v>
      </c>
      <c r="R22" s="6">
        <v>640</v>
      </c>
      <c r="S22" s="6">
        <v>0</v>
      </c>
      <c r="T22" s="6">
        <v>0</v>
      </c>
      <c r="U22" s="6">
        <v>0</v>
      </c>
      <c r="V22" s="6">
        <v>100</v>
      </c>
      <c r="W22" s="6">
        <v>30</v>
      </c>
      <c r="X22" s="6">
        <v>0</v>
      </c>
      <c r="Y22" s="6">
        <v>0</v>
      </c>
      <c r="Z22" s="6">
        <v>370</v>
      </c>
      <c r="AA22" s="6" t="s">
        <v>40</v>
      </c>
      <c r="AB22" s="6" t="s">
        <v>40</v>
      </c>
      <c r="AC22" s="6">
        <v>0</v>
      </c>
      <c r="AD22" s="6">
        <v>0</v>
      </c>
      <c r="AE22" s="6">
        <v>0</v>
      </c>
      <c r="AF22" s="6" t="s">
        <v>40</v>
      </c>
      <c r="AG22" s="6">
        <v>10</v>
      </c>
      <c r="AH22" s="6">
        <v>1520</v>
      </c>
      <c r="AI22" s="6"/>
    </row>
    <row r="23" spans="2:35">
      <c r="B23" s="5" t="s">
        <v>94</v>
      </c>
      <c r="C23" s="6">
        <v>0</v>
      </c>
      <c r="D23" s="6">
        <v>10</v>
      </c>
      <c r="E23" s="6">
        <v>0</v>
      </c>
      <c r="F23" s="6">
        <v>0</v>
      </c>
      <c r="G23" s="6">
        <v>0</v>
      </c>
      <c r="H23" s="6" t="s">
        <v>40</v>
      </c>
      <c r="I23" s="6">
        <v>20</v>
      </c>
      <c r="J23" s="6">
        <v>0</v>
      </c>
      <c r="K23" s="6">
        <v>0</v>
      </c>
      <c r="L23" s="6">
        <v>0</v>
      </c>
      <c r="M23" s="6">
        <v>0</v>
      </c>
      <c r="N23" s="6">
        <v>0</v>
      </c>
      <c r="O23" s="6">
        <v>0</v>
      </c>
      <c r="P23" s="6">
        <v>0</v>
      </c>
      <c r="Q23" s="6">
        <v>0</v>
      </c>
      <c r="R23" s="6">
        <v>20</v>
      </c>
      <c r="S23" s="6">
        <v>0</v>
      </c>
      <c r="T23" s="6">
        <v>0</v>
      </c>
      <c r="U23" s="6">
        <v>0</v>
      </c>
      <c r="V23" s="6">
        <v>150</v>
      </c>
      <c r="W23" s="6">
        <v>50</v>
      </c>
      <c r="X23" s="6">
        <v>0</v>
      </c>
      <c r="Y23" s="6">
        <v>0</v>
      </c>
      <c r="Z23" s="6">
        <v>10</v>
      </c>
      <c r="AA23" s="6">
        <v>0</v>
      </c>
      <c r="AB23" s="6">
        <v>0</v>
      </c>
      <c r="AC23" s="6">
        <v>0</v>
      </c>
      <c r="AD23" s="6">
        <v>0</v>
      </c>
      <c r="AE23" s="6">
        <v>0</v>
      </c>
      <c r="AF23" s="6">
        <v>0</v>
      </c>
      <c r="AG23" s="6">
        <v>0</v>
      </c>
      <c r="AH23" s="6">
        <v>260</v>
      </c>
      <c r="AI23" s="6"/>
    </row>
    <row r="24" spans="2:35">
      <c r="B24" s="5"/>
    </row>
    <row r="25" spans="2:35" ht="13">
      <c r="B25" s="3" t="s">
        <v>95</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row>
    <row r="26" spans="2:35" ht="14.5">
      <c r="B26" s="2806" t="s">
        <v>619</v>
      </c>
      <c r="C26" s="6">
        <v>0</v>
      </c>
      <c r="D26" s="6" t="s">
        <v>40</v>
      </c>
      <c r="E26" s="6">
        <v>0</v>
      </c>
      <c r="F26" s="6">
        <v>0</v>
      </c>
      <c r="G26" s="6">
        <v>10</v>
      </c>
      <c r="H26" s="6">
        <v>0</v>
      </c>
      <c r="I26" s="6">
        <v>10</v>
      </c>
      <c r="J26" s="6">
        <v>10</v>
      </c>
      <c r="K26" s="6">
        <v>0</v>
      </c>
      <c r="L26" s="6" t="s">
        <v>40</v>
      </c>
      <c r="M26" s="6">
        <v>0</v>
      </c>
      <c r="N26" s="6">
        <v>0</v>
      </c>
      <c r="O26" s="6" t="s">
        <v>40</v>
      </c>
      <c r="P26" s="6">
        <v>0</v>
      </c>
      <c r="Q26" s="6">
        <v>0</v>
      </c>
      <c r="R26" s="6">
        <v>30</v>
      </c>
      <c r="S26" s="6">
        <v>0</v>
      </c>
      <c r="T26" s="6">
        <v>0</v>
      </c>
      <c r="U26" s="6">
        <v>0</v>
      </c>
      <c r="V26" s="6">
        <v>30</v>
      </c>
      <c r="W26" s="6" t="s">
        <v>40</v>
      </c>
      <c r="X26" s="6">
        <v>0</v>
      </c>
      <c r="Y26" s="6">
        <v>0</v>
      </c>
      <c r="Z26" s="6">
        <v>0</v>
      </c>
      <c r="AA26" s="6">
        <v>0</v>
      </c>
      <c r="AB26" s="6">
        <v>0</v>
      </c>
      <c r="AC26" s="6">
        <v>0</v>
      </c>
      <c r="AD26" s="6">
        <v>0</v>
      </c>
      <c r="AE26" s="6">
        <v>0</v>
      </c>
      <c r="AF26" s="6">
        <v>40</v>
      </c>
      <c r="AG26" s="6">
        <v>9340</v>
      </c>
      <c r="AH26" s="6">
        <v>9460</v>
      </c>
      <c r="AI26" s="6"/>
    </row>
    <row r="27" spans="2:35">
      <c r="B27" s="5"/>
    </row>
    <row r="28" spans="2:35" ht="13">
      <c r="B28" s="3" t="s">
        <v>96</v>
      </c>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2:35">
      <c r="B29" s="5" t="s">
        <v>97</v>
      </c>
      <c r="C29" s="6">
        <v>370</v>
      </c>
      <c r="D29" s="6">
        <v>20</v>
      </c>
      <c r="E29" s="6">
        <v>0</v>
      </c>
      <c r="F29" s="6">
        <v>0</v>
      </c>
      <c r="G29" s="6">
        <v>120</v>
      </c>
      <c r="H29" s="6">
        <v>0</v>
      </c>
      <c r="I29" s="6">
        <v>30</v>
      </c>
      <c r="J29" s="6">
        <v>30</v>
      </c>
      <c r="K29" s="6">
        <v>0</v>
      </c>
      <c r="L29" s="6">
        <v>0</v>
      </c>
      <c r="M29" s="6">
        <v>0</v>
      </c>
      <c r="N29" s="6">
        <v>0</v>
      </c>
      <c r="O29" s="6">
        <v>0</v>
      </c>
      <c r="P29" s="6">
        <v>0</v>
      </c>
      <c r="Q29" s="6">
        <v>0</v>
      </c>
      <c r="R29" s="6">
        <v>190</v>
      </c>
      <c r="S29" s="6">
        <v>0</v>
      </c>
      <c r="T29" s="6">
        <v>0</v>
      </c>
      <c r="U29" s="6">
        <v>0</v>
      </c>
      <c r="V29" s="6">
        <v>0</v>
      </c>
      <c r="W29" s="6">
        <v>30</v>
      </c>
      <c r="X29" s="6">
        <v>0</v>
      </c>
      <c r="Y29" s="6">
        <v>0</v>
      </c>
      <c r="Z29" s="6">
        <v>0</v>
      </c>
      <c r="AA29" s="6">
        <v>0</v>
      </c>
      <c r="AB29" s="6">
        <v>0</v>
      </c>
      <c r="AC29" s="6">
        <v>0</v>
      </c>
      <c r="AD29" s="6">
        <v>0</v>
      </c>
      <c r="AE29" s="6">
        <v>0</v>
      </c>
      <c r="AF29" s="6">
        <v>0</v>
      </c>
      <c r="AG29" s="6">
        <v>10</v>
      </c>
      <c r="AH29" s="6">
        <v>790</v>
      </c>
      <c r="AI29" s="6"/>
    </row>
    <row r="30" spans="2:35">
      <c r="B30" s="5" t="s">
        <v>98</v>
      </c>
      <c r="C30" s="6" t="s">
        <v>40</v>
      </c>
      <c r="D30" s="6" t="s">
        <v>40</v>
      </c>
      <c r="E30" s="6">
        <v>0</v>
      </c>
      <c r="F30" s="6">
        <v>0</v>
      </c>
      <c r="G30" s="6" t="s">
        <v>40</v>
      </c>
      <c r="H30" s="6">
        <v>0</v>
      </c>
      <c r="I30" s="6">
        <v>30</v>
      </c>
      <c r="J30" s="6">
        <v>20</v>
      </c>
      <c r="K30" s="6">
        <v>0</v>
      </c>
      <c r="L30" s="6">
        <v>0</v>
      </c>
      <c r="M30" s="6">
        <v>0</v>
      </c>
      <c r="N30" s="6">
        <v>0</v>
      </c>
      <c r="O30" s="6">
        <v>0</v>
      </c>
      <c r="P30" s="6">
        <v>0</v>
      </c>
      <c r="Q30" s="6">
        <v>0</v>
      </c>
      <c r="R30" s="6">
        <v>30</v>
      </c>
      <c r="S30" s="6">
        <v>0</v>
      </c>
      <c r="T30" s="6">
        <v>20</v>
      </c>
      <c r="U30" s="6">
        <v>0</v>
      </c>
      <c r="V30" s="6">
        <v>0</v>
      </c>
      <c r="W30" s="6">
        <v>40</v>
      </c>
      <c r="X30" s="6">
        <v>10</v>
      </c>
      <c r="Y30" s="6">
        <v>0</v>
      </c>
      <c r="Z30" s="6">
        <v>10</v>
      </c>
      <c r="AA30" s="6">
        <v>0</v>
      </c>
      <c r="AB30" s="6">
        <v>0</v>
      </c>
      <c r="AC30" s="6">
        <v>0</v>
      </c>
      <c r="AD30" s="6">
        <v>0</v>
      </c>
      <c r="AE30" s="6">
        <v>0</v>
      </c>
      <c r="AF30" s="6">
        <v>40</v>
      </c>
      <c r="AG30" s="6">
        <v>10</v>
      </c>
      <c r="AH30" s="6">
        <v>210</v>
      </c>
      <c r="AI30" s="6"/>
    </row>
    <row r="31" spans="2:35">
      <c r="B31" s="5"/>
    </row>
    <row r="32" spans="2:35" ht="13">
      <c r="B32" s="3" t="s">
        <v>99</v>
      </c>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2:35">
      <c r="B33" s="5" t="s">
        <v>100</v>
      </c>
      <c r="C33" s="6">
        <v>0</v>
      </c>
      <c r="D33" s="6" t="s">
        <v>40</v>
      </c>
      <c r="E33" s="6">
        <v>0</v>
      </c>
      <c r="F33" s="6">
        <v>0</v>
      </c>
      <c r="G33" s="6">
        <v>0</v>
      </c>
      <c r="H33" s="6">
        <v>0</v>
      </c>
      <c r="I33" s="6">
        <v>10</v>
      </c>
      <c r="J33" s="6">
        <v>10</v>
      </c>
      <c r="K33" s="6">
        <v>0</v>
      </c>
      <c r="L33" s="6">
        <v>0</v>
      </c>
      <c r="M33" s="6">
        <v>0</v>
      </c>
      <c r="N33" s="6">
        <v>0</v>
      </c>
      <c r="O33" s="6" t="s">
        <v>40</v>
      </c>
      <c r="P33" s="6">
        <v>0</v>
      </c>
      <c r="Q33" s="6">
        <v>0</v>
      </c>
      <c r="R33" s="6">
        <v>0</v>
      </c>
      <c r="S33" s="6">
        <v>0</v>
      </c>
      <c r="T33" s="6">
        <v>0</v>
      </c>
      <c r="U33" s="6">
        <v>0</v>
      </c>
      <c r="V33" s="6">
        <v>0</v>
      </c>
      <c r="W33" s="6">
        <v>0</v>
      </c>
      <c r="X33" s="6">
        <v>0</v>
      </c>
      <c r="Y33" s="6">
        <v>0</v>
      </c>
      <c r="Z33" s="6">
        <v>0</v>
      </c>
      <c r="AA33" s="6" t="s">
        <v>40</v>
      </c>
      <c r="AB33" s="6">
        <v>0</v>
      </c>
      <c r="AC33" s="6">
        <v>0</v>
      </c>
      <c r="AD33" s="6">
        <v>0</v>
      </c>
      <c r="AE33" s="6">
        <v>0</v>
      </c>
      <c r="AF33" s="6">
        <v>180</v>
      </c>
      <c r="AG33" s="6">
        <v>0</v>
      </c>
      <c r="AH33" s="6">
        <v>210</v>
      </c>
      <c r="AI33" s="6"/>
    </row>
    <row r="34" spans="2:35">
      <c r="B34" s="5" t="s">
        <v>101</v>
      </c>
      <c r="C34" s="6">
        <v>10</v>
      </c>
      <c r="D34" s="6">
        <v>20</v>
      </c>
      <c r="E34" s="6">
        <v>0</v>
      </c>
      <c r="F34" s="6" t="s">
        <v>40</v>
      </c>
      <c r="G34" s="6">
        <v>10</v>
      </c>
      <c r="H34" s="6">
        <v>0</v>
      </c>
      <c r="I34" s="6">
        <v>30</v>
      </c>
      <c r="J34" s="6">
        <v>10</v>
      </c>
      <c r="K34" s="6">
        <v>0</v>
      </c>
      <c r="L34" s="6">
        <v>0</v>
      </c>
      <c r="M34" s="6">
        <v>0</v>
      </c>
      <c r="N34" s="6">
        <v>0</v>
      </c>
      <c r="O34" s="6" t="s">
        <v>40</v>
      </c>
      <c r="P34" s="6">
        <v>0</v>
      </c>
      <c r="Q34" s="6">
        <v>0</v>
      </c>
      <c r="R34" s="6">
        <v>0</v>
      </c>
      <c r="S34" s="6">
        <v>0</v>
      </c>
      <c r="T34" s="6">
        <v>0</v>
      </c>
      <c r="U34" s="6">
        <v>0</v>
      </c>
      <c r="V34" s="6">
        <v>0</v>
      </c>
      <c r="W34" s="6">
        <v>10</v>
      </c>
      <c r="X34" s="6" t="s">
        <v>40</v>
      </c>
      <c r="Y34" s="6">
        <v>0</v>
      </c>
      <c r="Z34" s="6">
        <v>0</v>
      </c>
      <c r="AA34" s="6" t="s">
        <v>40</v>
      </c>
      <c r="AB34" s="6">
        <v>10</v>
      </c>
      <c r="AC34" s="6">
        <v>0</v>
      </c>
      <c r="AD34" s="6">
        <v>0</v>
      </c>
      <c r="AE34" s="6">
        <v>0</v>
      </c>
      <c r="AF34" s="6">
        <v>100</v>
      </c>
      <c r="AG34" s="6">
        <v>0</v>
      </c>
      <c r="AH34" s="6">
        <v>200</v>
      </c>
      <c r="AI34" s="6"/>
    </row>
    <row r="35" spans="2:35">
      <c r="B35" s="5"/>
    </row>
    <row r="36" spans="2:35" ht="13">
      <c r="B36" s="3" t="s">
        <v>102</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row>
    <row r="37" spans="2:35">
      <c r="B37" s="5" t="s">
        <v>102</v>
      </c>
      <c r="C37" s="6" t="s">
        <v>40</v>
      </c>
      <c r="D37" s="6">
        <v>20</v>
      </c>
      <c r="E37" s="6" t="s">
        <v>40</v>
      </c>
      <c r="F37" s="6" t="s">
        <v>40</v>
      </c>
      <c r="G37" s="6">
        <v>50</v>
      </c>
      <c r="H37" s="6">
        <v>0</v>
      </c>
      <c r="I37" s="6">
        <v>10</v>
      </c>
      <c r="J37" s="6">
        <v>10</v>
      </c>
      <c r="K37" s="6">
        <v>0</v>
      </c>
      <c r="L37" s="6" t="s">
        <v>40</v>
      </c>
      <c r="M37" s="6">
        <v>0</v>
      </c>
      <c r="N37" s="6" t="s">
        <v>40</v>
      </c>
      <c r="O37" s="6" t="s">
        <v>40</v>
      </c>
      <c r="P37" s="6">
        <v>20</v>
      </c>
      <c r="Q37" s="6">
        <v>0</v>
      </c>
      <c r="R37" s="6">
        <v>60</v>
      </c>
      <c r="S37" s="6">
        <v>0</v>
      </c>
      <c r="T37" s="6">
        <v>0</v>
      </c>
      <c r="U37" s="6">
        <v>0</v>
      </c>
      <c r="V37" s="6">
        <v>10</v>
      </c>
      <c r="W37" s="6">
        <v>10</v>
      </c>
      <c r="X37" s="6">
        <v>0</v>
      </c>
      <c r="Y37" s="6">
        <v>0</v>
      </c>
      <c r="Z37" s="6">
        <v>0</v>
      </c>
      <c r="AA37" s="6" t="s">
        <v>40</v>
      </c>
      <c r="AB37" s="6">
        <v>0</v>
      </c>
      <c r="AC37" s="6">
        <v>0</v>
      </c>
      <c r="AD37" s="6">
        <v>0</v>
      </c>
      <c r="AE37" s="6">
        <v>0</v>
      </c>
      <c r="AF37" s="6">
        <v>20</v>
      </c>
      <c r="AG37" s="6">
        <v>220</v>
      </c>
      <c r="AH37" s="6">
        <v>440</v>
      </c>
      <c r="AI37" s="6"/>
    </row>
    <row r="38" spans="2:35">
      <c r="B38" s="5"/>
    </row>
    <row r="39" spans="2:35" ht="13">
      <c r="B39" s="3" t="s">
        <v>103</v>
      </c>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row>
    <row r="40" spans="2:35">
      <c r="B40" s="5" t="s">
        <v>104</v>
      </c>
      <c r="C40" s="6">
        <v>10</v>
      </c>
      <c r="D40" s="6">
        <v>100</v>
      </c>
      <c r="E40" s="6">
        <v>0</v>
      </c>
      <c r="F40" s="6">
        <v>0</v>
      </c>
      <c r="G40" s="6">
        <v>70</v>
      </c>
      <c r="H40" s="6">
        <v>80</v>
      </c>
      <c r="I40" s="6">
        <v>110</v>
      </c>
      <c r="J40" s="6">
        <v>70</v>
      </c>
      <c r="K40" s="6">
        <v>0</v>
      </c>
      <c r="L40" s="6">
        <v>0</v>
      </c>
      <c r="M40" s="6">
        <v>10</v>
      </c>
      <c r="N40" s="6">
        <v>0</v>
      </c>
      <c r="O40" s="6">
        <v>30</v>
      </c>
      <c r="P40" s="6">
        <v>0</v>
      </c>
      <c r="Q40" s="6">
        <v>0</v>
      </c>
      <c r="R40" s="6">
        <v>430</v>
      </c>
      <c r="S40" s="6" t="s">
        <v>40</v>
      </c>
      <c r="T40" s="6">
        <v>90</v>
      </c>
      <c r="U40" s="6">
        <v>0</v>
      </c>
      <c r="V40" s="6">
        <v>1270</v>
      </c>
      <c r="W40" s="6">
        <v>110</v>
      </c>
      <c r="X40" s="6">
        <v>0</v>
      </c>
      <c r="Y40" s="6">
        <v>0</v>
      </c>
      <c r="Z40" s="6" t="s">
        <v>40</v>
      </c>
      <c r="AA40" s="6" t="s">
        <v>40</v>
      </c>
      <c r="AB40" s="6">
        <v>30</v>
      </c>
      <c r="AC40" s="6">
        <v>100</v>
      </c>
      <c r="AD40" s="6">
        <v>0</v>
      </c>
      <c r="AE40" s="6">
        <v>0</v>
      </c>
      <c r="AF40" s="6">
        <v>0</v>
      </c>
      <c r="AG40" s="6">
        <v>0</v>
      </c>
      <c r="AH40" s="6">
        <v>2500</v>
      </c>
      <c r="AI40" s="6"/>
    </row>
    <row r="41" spans="2:35">
      <c r="B41" s="5" t="s">
        <v>105</v>
      </c>
      <c r="C41" s="6">
        <v>10</v>
      </c>
      <c r="D41" s="6">
        <v>10</v>
      </c>
      <c r="E41" s="6">
        <v>0</v>
      </c>
      <c r="F41" s="6">
        <v>0</v>
      </c>
      <c r="G41" s="6">
        <v>40</v>
      </c>
      <c r="H41" s="6">
        <v>0</v>
      </c>
      <c r="I41" s="6">
        <v>20</v>
      </c>
      <c r="J41" s="6">
        <v>20</v>
      </c>
      <c r="K41" s="6">
        <v>0</v>
      </c>
      <c r="L41" s="6">
        <v>0</v>
      </c>
      <c r="M41" s="6">
        <v>0</v>
      </c>
      <c r="N41" s="6">
        <v>0</v>
      </c>
      <c r="O41" s="6">
        <v>20</v>
      </c>
      <c r="P41" s="6" t="s">
        <v>40</v>
      </c>
      <c r="Q41" s="6">
        <v>0</v>
      </c>
      <c r="R41" s="6">
        <v>340</v>
      </c>
      <c r="S41" s="6" t="s">
        <v>40</v>
      </c>
      <c r="T41" s="6">
        <v>30</v>
      </c>
      <c r="U41" s="6">
        <v>340</v>
      </c>
      <c r="V41" s="6">
        <v>0</v>
      </c>
      <c r="W41" s="6">
        <v>10</v>
      </c>
      <c r="X41" s="6">
        <v>0</v>
      </c>
      <c r="Y41" s="6">
        <v>0</v>
      </c>
      <c r="Z41" s="6">
        <v>0</v>
      </c>
      <c r="AA41" s="6">
        <v>0</v>
      </c>
      <c r="AB41" s="6">
        <v>0</v>
      </c>
      <c r="AC41" s="6">
        <v>10</v>
      </c>
      <c r="AD41" s="6">
        <v>0</v>
      </c>
      <c r="AE41" s="6">
        <v>0</v>
      </c>
      <c r="AF41" s="6">
        <v>0</v>
      </c>
      <c r="AG41" s="6">
        <v>0</v>
      </c>
      <c r="AH41" s="6">
        <v>860</v>
      </c>
      <c r="AI41" s="6"/>
    </row>
    <row r="42" spans="2:35">
      <c r="B42" s="5" t="s">
        <v>106</v>
      </c>
      <c r="C42" s="6" t="s">
        <v>40</v>
      </c>
      <c r="D42" s="6" t="s">
        <v>40</v>
      </c>
      <c r="E42" s="6">
        <v>0</v>
      </c>
      <c r="F42" s="6">
        <v>0</v>
      </c>
      <c r="G42" s="6" t="s">
        <v>40</v>
      </c>
      <c r="H42" s="6">
        <v>0</v>
      </c>
      <c r="I42" s="6" t="s">
        <v>40</v>
      </c>
      <c r="J42" s="6" t="s">
        <v>40</v>
      </c>
      <c r="K42" s="6">
        <v>0</v>
      </c>
      <c r="L42" s="6">
        <v>0</v>
      </c>
      <c r="M42" s="6">
        <v>0</v>
      </c>
      <c r="N42" s="6">
        <v>0</v>
      </c>
      <c r="O42" s="6">
        <v>0</v>
      </c>
      <c r="P42" s="6">
        <v>0</v>
      </c>
      <c r="Q42" s="6">
        <v>0</v>
      </c>
      <c r="R42" s="6">
        <v>20</v>
      </c>
      <c r="S42" s="6">
        <v>0</v>
      </c>
      <c r="T42" s="6">
        <v>0</v>
      </c>
      <c r="U42" s="6">
        <v>0</v>
      </c>
      <c r="V42" s="6">
        <v>0</v>
      </c>
      <c r="W42" s="6" t="s">
        <v>40</v>
      </c>
      <c r="X42" s="6" t="s">
        <v>40</v>
      </c>
      <c r="Y42" s="6">
        <v>0</v>
      </c>
      <c r="Z42" s="6">
        <v>0</v>
      </c>
      <c r="AA42" s="6">
        <v>0</v>
      </c>
      <c r="AB42" s="6">
        <v>0</v>
      </c>
      <c r="AC42" s="6">
        <v>0</v>
      </c>
      <c r="AD42" s="6">
        <v>0</v>
      </c>
      <c r="AE42" s="6">
        <v>0</v>
      </c>
      <c r="AF42" s="6">
        <v>0</v>
      </c>
      <c r="AG42" s="6">
        <v>0</v>
      </c>
      <c r="AH42" s="6">
        <v>40</v>
      </c>
      <c r="AI42" s="6"/>
    </row>
    <row r="43" spans="2:35">
      <c r="B43" s="5"/>
    </row>
    <row r="44" spans="2:35" ht="13">
      <c r="B44" s="3" t="s">
        <v>107</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row>
    <row r="45" spans="2:35">
      <c r="B45" s="5" t="s">
        <v>107</v>
      </c>
      <c r="C45" s="6">
        <v>10</v>
      </c>
      <c r="D45" s="6">
        <v>30</v>
      </c>
      <c r="E45" s="6">
        <v>20</v>
      </c>
      <c r="F45" s="6">
        <v>0</v>
      </c>
      <c r="G45" s="6">
        <v>70</v>
      </c>
      <c r="H45" s="6">
        <v>90</v>
      </c>
      <c r="I45" s="6">
        <v>0</v>
      </c>
      <c r="J45" s="6">
        <v>40</v>
      </c>
      <c r="K45" s="6">
        <v>0</v>
      </c>
      <c r="L45" s="6">
        <v>30</v>
      </c>
      <c r="M45" s="6">
        <v>0</v>
      </c>
      <c r="N45" s="6">
        <v>0</v>
      </c>
      <c r="O45" s="6">
        <v>10</v>
      </c>
      <c r="P45" s="6">
        <v>130</v>
      </c>
      <c r="Q45" s="6">
        <v>0</v>
      </c>
      <c r="R45" s="6">
        <v>0</v>
      </c>
      <c r="S45" s="6">
        <v>0</v>
      </c>
      <c r="T45" s="6">
        <v>0</v>
      </c>
      <c r="U45" s="6">
        <v>0</v>
      </c>
      <c r="V45" s="6">
        <v>30</v>
      </c>
      <c r="W45" s="6">
        <v>380</v>
      </c>
      <c r="X45" s="6">
        <v>10</v>
      </c>
      <c r="Y45" s="6">
        <v>0</v>
      </c>
      <c r="Z45" s="6">
        <v>0</v>
      </c>
      <c r="AA45" s="6" t="s">
        <v>40</v>
      </c>
      <c r="AB45" s="6">
        <v>0</v>
      </c>
      <c r="AC45" s="6">
        <v>10</v>
      </c>
      <c r="AD45" s="6">
        <v>0</v>
      </c>
      <c r="AE45" s="6">
        <v>0</v>
      </c>
      <c r="AF45" s="6">
        <v>0</v>
      </c>
      <c r="AG45" s="6">
        <v>0</v>
      </c>
      <c r="AH45" s="6">
        <v>840</v>
      </c>
      <c r="AI45" s="6"/>
    </row>
    <row r="46" spans="2:35">
      <c r="B46" s="5"/>
    </row>
    <row r="47" spans="2:35" ht="13">
      <c r="B47" s="3" t="s">
        <v>108</v>
      </c>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row>
    <row r="48" spans="2:35">
      <c r="B48" s="5" t="s">
        <v>109</v>
      </c>
      <c r="C48" s="6">
        <v>20</v>
      </c>
      <c r="D48" s="6">
        <v>40</v>
      </c>
      <c r="E48" s="6">
        <v>10</v>
      </c>
      <c r="F48" s="6" t="s">
        <v>40</v>
      </c>
      <c r="G48" s="6">
        <v>20</v>
      </c>
      <c r="H48" s="6">
        <v>80</v>
      </c>
      <c r="I48" s="6">
        <v>70</v>
      </c>
      <c r="J48" s="6">
        <v>60</v>
      </c>
      <c r="K48" s="6">
        <v>0</v>
      </c>
      <c r="L48" s="6" t="s">
        <v>40</v>
      </c>
      <c r="M48" s="6">
        <v>0</v>
      </c>
      <c r="N48" s="6">
        <v>10</v>
      </c>
      <c r="O48" s="6" t="s">
        <v>40</v>
      </c>
      <c r="P48" s="6">
        <v>0</v>
      </c>
      <c r="Q48" s="6">
        <v>0</v>
      </c>
      <c r="R48" s="6">
        <v>10</v>
      </c>
      <c r="S48" s="6">
        <v>20</v>
      </c>
      <c r="T48" s="6">
        <v>0</v>
      </c>
      <c r="U48" s="6">
        <v>0</v>
      </c>
      <c r="V48" s="6">
        <v>1080</v>
      </c>
      <c r="W48" s="6">
        <v>210</v>
      </c>
      <c r="X48" s="6">
        <v>10</v>
      </c>
      <c r="Y48" s="6">
        <v>0</v>
      </c>
      <c r="Z48" s="6" t="s">
        <v>40</v>
      </c>
      <c r="AA48" s="6" t="s">
        <v>40</v>
      </c>
      <c r="AB48" s="6">
        <v>30</v>
      </c>
      <c r="AC48" s="6">
        <v>20</v>
      </c>
      <c r="AD48" s="6">
        <v>0</v>
      </c>
      <c r="AE48" s="6">
        <v>0</v>
      </c>
      <c r="AF48" s="6">
        <v>90</v>
      </c>
      <c r="AG48" s="6">
        <v>0</v>
      </c>
      <c r="AH48" s="6">
        <v>1780</v>
      </c>
      <c r="AI48" s="6"/>
    </row>
    <row r="49" spans="2:35">
      <c r="B49" s="5"/>
    </row>
    <row r="50" spans="2:35" ht="13">
      <c r="B50" s="3" t="s">
        <v>110</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row>
    <row r="51" spans="2:35">
      <c r="B51" s="5" t="s">
        <v>111</v>
      </c>
      <c r="C51" s="6">
        <v>860</v>
      </c>
      <c r="D51" s="6">
        <v>540</v>
      </c>
      <c r="E51" s="6">
        <v>0</v>
      </c>
      <c r="F51" s="6">
        <v>0</v>
      </c>
      <c r="G51" s="6">
        <v>700</v>
      </c>
      <c r="H51" s="6">
        <v>30</v>
      </c>
      <c r="I51" s="6">
        <v>1600</v>
      </c>
      <c r="J51" s="6">
        <v>1670</v>
      </c>
      <c r="K51" s="6">
        <v>0</v>
      </c>
      <c r="L51" s="6">
        <v>860</v>
      </c>
      <c r="M51" s="6">
        <v>140</v>
      </c>
      <c r="N51" s="6">
        <v>0</v>
      </c>
      <c r="O51" s="6">
        <v>680</v>
      </c>
      <c r="P51" s="6">
        <v>30</v>
      </c>
      <c r="Q51" s="6">
        <v>1660</v>
      </c>
      <c r="R51" s="6">
        <v>660</v>
      </c>
      <c r="S51" s="6">
        <v>80</v>
      </c>
      <c r="T51" s="6">
        <v>10</v>
      </c>
      <c r="U51" s="6">
        <v>0</v>
      </c>
      <c r="V51" s="6">
        <v>1060</v>
      </c>
      <c r="W51" s="6">
        <v>4630</v>
      </c>
      <c r="X51" s="6">
        <v>2440</v>
      </c>
      <c r="Y51" s="6">
        <v>20</v>
      </c>
      <c r="Z51" s="6">
        <v>1820</v>
      </c>
      <c r="AA51" s="6">
        <v>6020</v>
      </c>
      <c r="AB51" s="6">
        <v>0</v>
      </c>
      <c r="AC51" s="6">
        <v>170</v>
      </c>
      <c r="AD51" s="6">
        <v>0</v>
      </c>
      <c r="AE51" s="6">
        <v>0</v>
      </c>
      <c r="AF51" s="6">
        <v>10510</v>
      </c>
      <c r="AG51" s="6">
        <v>1520</v>
      </c>
      <c r="AH51" s="6">
        <v>37700</v>
      </c>
      <c r="AI51" s="6"/>
    </row>
    <row r="52" spans="2:35">
      <c r="B52" s="5" t="s">
        <v>112</v>
      </c>
      <c r="C52" s="6">
        <v>70</v>
      </c>
      <c r="D52" s="6">
        <v>30</v>
      </c>
      <c r="E52" s="6">
        <v>50</v>
      </c>
      <c r="F52" s="6">
        <v>0</v>
      </c>
      <c r="G52" s="6">
        <v>120</v>
      </c>
      <c r="H52" s="6" t="s">
        <v>40</v>
      </c>
      <c r="I52" s="6">
        <v>10</v>
      </c>
      <c r="J52" s="6">
        <v>80</v>
      </c>
      <c r="K52" s="6">
        <v>0</v>
      </c>
      <c r="L52" s="6" t="s">
        <v>40</v>
      </c>
      <c r="M52" s="6" t="s">
        <v>40</v>
      </c>
      <c r="N52" s="6">
        <v>0</v>
      </c>
      <c r="O52" s="6">
        <v>40</v>
      </c>
      <c r="P52" s="6">
        <v>10</v>
      </c>
      <c r="Q52" s="6" t="s">
        <v>40</v>
      </c>
      <c r="R52" s="6">
        <v>380</v>
      </c>
      <c r="S52" s="6">
        <v>490</v>
      </c>
      <c r="T52" s="6">
        <v>0</v>
      </c>
      <c r="U52" s="6">
        <v>0</v>
      </c>
      <c r="V52" s="6">
        <v>0</v>
      </c>
      <c r="W52" s="6">
        <v>450</v>
      </c>
      <c r="X52" s="6">
        <v>40</v>
      </c>
      <c r="Y52" s="6">
        <v>20</v>
      </c>
      <c r="Z52" s="6">
        <v>2500</v>
      </c>
      <c r="AA52" s="6">
        <v>60</v>
      </c>
      <c r="AB52" s="6">
        <v>0</v>
      </c>
      <c r="AC52" s="6">
        <v>10</v>
      </c>
      <c r="AD52" s="6">
        <v>0</v>
      </c>
      <c r="AE52" s="6" t="s">
        <v>40</v>
      </c>
      <c r="AF52" s="6" t="s">
        <v>40</v>
      </c>
      <c r="AG52" s="6">
        <v>0</v>
      </c>
      <c r="AH52" s="6">
        <v>4380</v>
      </c>
      <c r="AI52" s="6"/>
    </row>
    <row r="53" spans="2:35">
      <c r="B53" s="5" t="s">
        <v>786</v>
      </c>
      <c r="C53" s="6">
        <v>30</v>
      </c>
      <c r="D53" s="6" t="s">
        <v>40</v>
      </c>
      <c r="E53" s="6">
        <v>0</v>
      </c>
      <c r="F53" s="6">
        <v>0</v>
      </c>
      <c r="G53" s="6">
        <v>10</v>
      </c>
      <c r="H53" s="6">
        <v>0</v>
      </c>
      <c r="I53" s="6">
        <v>10</v>
      </c>
      <c r="J53" s="6">
        <v>10</v>
      </c>
      <c r="K53" s="6">
        <v>0</v>
      </c>
      <c r="L53" s="6">
        <v>0</v>
      </c>
      <c r="M53" s="6">
        <v>0</v>
      </c>
      <c r="N53" s="6">
        <v>0</v>
      </c>
      <c r="O53" s="6" t="s">
        <v>40</v>
      </c>
      <c r="P53" s="6">
        <v>0</v>
      </c>
      <c r="Q53" s="6">
        <v>20</v>
      </c>
      <c r="R53" s="6">
        <v>60</v>
      </c>
      <c r="S53" s="6">
        <v>0</v>
      </c>
      <c r="T53" s="6">
        <v>0</v>
      </c>
      <c r="U53" s="6">
        <v>0</v>
      </c>
      <c r="V53" s="6">
        <v>0</v>
      </c>
      <c r="W53" s="6">
        <v>10</v>
      </c>
      <c r="X53" s="6">
        <v>20</v>
      </c>
      <c r="Y53" s="6">
        <v>0</v>
      </c>
      <c r="Z53" s="6">
        <v>240</v>
      </c>
      <c r="AA53" s="6">
        <v>0</v>
      </c>
      <c r="AB53" s="6">
        <v>0</v>
      </c>
      <c r="AC53" s="6">
        <v>0</v>
      </c>
      <c r="AD53" s="6">
        <v>0</v>
      </c>
      <c r="AE53" s="6">
        <v>0</v>
      </c>
      <c r="AF53" s="6">
        <v>30</v>
      </c>
      <c r="AG53" s="6" t="s">
        <v>40</v>
      </c>
      <c r="AH53" s="6">
        <v>440</v>
      </c>
      <c r="AI53" s="6"/>
    </row>
    <row r="54" spans="2:35">
      <c r="B54" s="5" t="s">
        <v>113</v>
      </c>
      <c r="C54" s="6">
        <v>920</v>
      </c>
      <c r="D54" s="6">
        <v>40</v>
      </c>
      <c r="E54" s="6">
        <v>0</v>
      </c>
      <c r="F54" s="6">
        <v>0</v>
      </c>
      <c r="G54" s="6">
        <v>370</v>
      </c>
      <c r="H54" s="6">
        <v>0</v>
      </c>
      <c r="I54" s="6">
        <v>460</v>
      </c>
      <c r="J54" s="6">
        <v>190</v>
      </c>
      <c r="K54" s="6">
        <v>0</v>
      </c>
      <c r="L54" s="6">
        <v>0</v>
      </c>
      <c r="M54" s="6">
        <v>0</v>
      </c>
      <c r="N54" s="6">
        <v>0</v>
      </c>
      <c r="O54" s="6">
        <v>180</v>
      </c>
      <c r="P54" s="6">
        <v>0</v>
      </c>
      <c r="Q54" s="6">
        <v>0</v>
      </c>
      <c r="R54" s="6">
        <v>0</v>
      </c>
      <c r="S54" s="6">
        <v>0</v>
      </c>
      <c r="T54" s="6">
        <v>0</v>
      </c>
      <c r="U54" s="6">
        <v>0</v>
      </c>
      <c r="V54" s="6">
        <v>80</v>
      </c>
      <c r="W54" s="6">
        <v>2270</v>
      </c>
      <c r="X54" s="6">
        <v>110</v>
      </c>
      <c r="Y54" s="6">
        <v>0</v>
      </c>
      <c r="Z54" s="6">
        <v>2570</v>
      </c>
      <c r="AA54" s="6">
        <v>60</v>
      </c>
      <c r="AB54" s="6">
        <v>0</v>
      </c>
      <c r="AC54" s="6">
        <v>0</v>
      </c>
      <c r="AD54" s="6">
        <v>0</v>
      </c>
      <c r="AE54" s="6">
        <v>0</v>
      </c>
      <c r="AF54" s="6">
        <v>3460</v>
      </c>
      <c r="AG54" s="6">
        <v>0</v>
      </c>
      <c r="AH54" s="6">
        <v>10700</v>
      </c>
      <c r="AI54" s="6"/>
    </row>
    <row r="55" spans="2:35">
      <c r="B55" s="2806" t="s">
        <v>114</v>
      </c>
      <c r="C55" s="6">
        <v>0</v>
      </c>
      <c r="D55" s="6">
        <v>0</v>
      </c>
      <c r="E55" s="6">
        <v>0</v>
      </c>
      <c r="F55" s="6">
        <v>0</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6">
        <v>0</v>
      </c>
      <c r="Y55" s="6">
        <v>0</v>
      </c>
      <c r="Z55" s="6">
        <v>0</v>
      </c>
      <c r="AA55" s="6">
        <v>0</v>
      </c>
      <c r="AB55" s="6">
        <v>0</v>
      </c>
      <c r="AC55" s="6">
        <v>0</v>
      </c>
      <c r="AD55" s="6">
        <v>0</v>
      </c>
      <c r="AE55" s="6">
        <v>0</v>
      </c>
      <c r="AF55" s="6">
        <v>1830</v>
      </c>
      <c r="AG55" s="6">
        <v>0</v>
      </c>
      <c r="AH55" s="6">
        <v>1830</v>
      </c>
      <c r="AI55" s="6"/>
    </row>
    <row r="56" spans="2:35">
      <c r="B56" s="5" t="s">
        <v>115</v>
      </c>
      <c r="C56" s="6">
        <v>150</v>
      </c>
      <c r="D56" s="6">
        <v>10</v>
      </c>
      <c r="E56" s="6">
        <v>0</v>
      </c>
      <c r="F56" s="6">
        <v>0</v>
      </c>
      <c r="G56" s="6">
        <v>20</v>
      </c>
      <c r="H56" s="6">
        <v>0</v>
      </c>
      <c r="I56" s="6">
        <v>120</v>
      </c>
      <c r="J56" s="6">
        <v>30</v>
      </c>
      <c r="K56" s="6">
        <v>0</v>
      </c>
      <c r="L56" s="6">
        <v>0</v>
      </c>
      <c r="M56" s="6">
        <v>0</v>
      </c>
      <c r="N56" s="6">
        <v>0</v>
      </c>
      <c r="O56" s="6">
        <v>40</v>
      </c>
      <c r="P56" s="6">
        <v>0</v>
      </c>
      <c r="Q56" s="6">
        <v>0</v>
      </c>
      <c r="R56" s="6">
        <v>160</v>
      </c>
      <c r="S56" s="6">
        <v>0</v>
      </c>
      <c r="T56" s="6">
        <v>0</v>
      </c>
      <c r="U56" s="6">
        <v>0</v>
      </c>
      <c r="V56" s="6">
        <v>10</v>
      </c>
      <c r="W56" s="6">
        <v>520</v>
      </c>
      <c r="X56" s="6" t="s">
        <v>40</v>
      </c>
      <c r="Y56" s="6">
        <v>0</v>
      </c>
      <c r="Z56" s="6">
        <v>710</v>
      </c>
      <c r="AA56" s="6">
        <v>20</v>
      </c>
      <c r="AB56" s="6">
        <v>0</v>
      </c>
      <c r="AC56" s="6">
        <v>0</v>
      </c>
      <c r="AD56" s="6">
        <v>0</v>
      </c>
      <c r="AE56" s="6">
        <v>0</v>
      </c>
      <c r="AF56" s="6">
        <v>0</v>
      </c>
      <c r="AG56" s="6">
        <v>20</v>
      </c>
      <c r="AH56" s="6">
        <v>1790</v>
      </c>
      <c r="AI56" s="6"/>
    </row>
    <row r="57" spans="2:35">
      <c r="B57" s="5" t="s">
        <v>116</v>
      </c>
      <c r="C57" s="6">
        <v>20</v>
      </c>
      <c r="D57" s="6">
        <v>20</v>
      </c>
      <c r="E57" s="6">
        <v>0</v>
      </c>
      <c r="F57" s="6">
        <v>0</v>
      </c>
      <c r="G57" s="6">
        <v>190</v>
      </c>
      <c r="H57" s="6">
        <v>0</v>
      </c>
      <c r="I57" s="6">
        <v>20</v>
      </c>
      <c r="J57" s="6">
        <v>20</v>
      </c>
      <c r="K57" s="6">
        <v>0</v>
      </c>
      <c r="L57" s="6">
        <v>0</v>
      </c>
      <c r="M57" s="6">
        <v>10</v>
      </c>
      <c r="N57" s="6">
        <v>0</v>
      </c>
      <c r="O57" s="6">
        <v>10</v>
      </c>
      <c r="P57" s="6" t="s">
        <v>40</v>
      </c>
      <c r="Q57" s="6">
        <v>0</v>
      </c>
      <c r="R57" s="6">
        <v>550</v>
      </c>
      <c r="S57" s="6">
        <v>0</v>
      </c>
      <c r="T57" s="6">
        <v>0</v>
      </c>
      <c r="U57" s="6">
        <v>0</v>
      </c>
      <c r="V57" s="6">
        <v>0</v>
      </c>
      <c r="W57" s="6">
        <v>10</v>
      </c>
      <c r="X57" s="6" t="s">
        <v>40</v>
      </c>
      <c r="Y57" s="6">
        <v>0</v>
      </c>
      <c r="Z57" s="6">
        <v>0</v>
      </c>
      <c r="AA57" s="6">
        <v>10</v>
      </c>
      <c r="AB57" s="6">
        <v>0</v>
      </c>
      <c r="AC57" s="6">
        <v>0</v>
      </c>
      <c r="AD57" s="6">
        <v>0</v>
      </c>
      <c r="AE57" s="6">
        <v>0</v>
      </c>
      <c r="AF57" s="6">
        <v>0</v>
      </c>
      <c r="AG57" s="6">
        <v>0</v>
      </c>
      <c r="AH57" s="6">
        <v>840</v>
      </c>
      <c r="AI57" s="6"/>
    </row>
    <row r="58" spans="2:35">
      <c r="B58" s="5"/>
    </row>
    <row r="59" spans="2:35" ht="13">
      <c r="B59" s="3" t="s">
        <v>62</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row>
    <row r="60" spans="2:35">
      <c r="B60" s="5" t="s">
        <v>117</v>
      </c>
      <c r="C60" s="6">
        <v>30</v>
      </c>
      <c r="D60" s="6">
        <v>140</v>
      </c>
      <c r="E60" s="6">
        <v>0</v>
      </c>
      <c r="F60" s="6">
        <v>0</v>
      </c>
      <c r="G60" s="6">
        <v>120</v>
      </c>
      <c r="H60" s="6">
        <v>150</v>
      </c>
      <c r="I60" s="6">
        <v>90</v>
      </c>
      <c r="J60" s="6">
        <v>130</v>
      </c>
      <c r="K60" s="6">
        <v>0</v>
      </c>
      <c r="L60" s="6">
        <v>0</v>
      </c>
      <c r="M60" s="6">
        <v>0</v>
      </c>
      <c r="N60" s="6">
        <v>1300</v>
      </c>
      <c r="O60" s="6">
        <v>20</v>
      </c>
      <c r="P60" s="6">
        <v>10</v>
      </c>
      <c r="Q60" s="6">
        <v>0</v>
      </c>
      <c r="R60" s="6">
        <v>110</v>
      </c>
      <c r="S60" s="6">
        <v>10</v>
      </c>
      <c r="T60" s="6">
        <v>10</v>
      </c>
      <c r="U60" s="6">
        <v>0</v>
      </c>
      <c r="V60" s="6">
        <v>220</v>
      </c>
      <c r="W60" s="6">
        <v>70</v>
      </c>
      <c r="X60" s="6">
        <v>10</v>
      </c>
      <c r="Y60" s="6">
        <v>0</v>
      </c>
      <c r="Z60" s="6" t="s">
        <v>40</v>
      </c>
      <c r="AA60" s="6">
        <v>30</v>
      </c>
      <c r="AB60" s="6">
        <v>20</v>
      </c>
      <c r="AC60" s="6">
        <v>50</v>
      </c>
      <c r="AD60" s="6">
        <v>0</v>
      </c>
      <c r="AE60" s="6">
        <v>0</v>
      </c>
      <c r="AF60" s="6">
        <v>180</v>
      </c>
      <c r="AG60" s="6">
        <v>0</v>
      </c>
      <c r="AH60" s="6">
        <v>2690</v>
      </c>
      <c r="AI60" s="6"/>
    </row>
    <row r="61" spans="2:35">
      <c r="B61" s="5"/>
    </row>
    <row r="62" spans="2:35" ht="13">
      <c r="B62" s="3" t="s">
        <v>118</v>
      </c>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row>
    <row r="63" spans="2:35">
      <c r="B63" s="5" t="s">
        <v>119</v>
      </c>
      <c r="C63" s="6">
        <v>190</v>
      </c>
      <c r="D63" s="6">
        <v>240</v>
      </c>
      <c r="E63" s="6">
        <v>0</v>
      </c>
      <c r="F63" s="6">
        <v>0</v>
      </c>
      <c r="G63" s="6">
        <v>580</v>
      </c>
      <c r="H63" s="6">
        <v>0</v>
      </c>
      <c r="I63" s="6">
        <v>470</v>
      </c>
      <c r="J63" s="6">
        <v>140</v>
      </c>
      <c r="K63" s="6">
        <v>0</v>
      </c>
      <c r="L63" s="6">
        <v>0</v>
      </c>
      <c r="M63" s="6">
        <v>0</v>
      </c>
      <c r="N63" s="6">
        <v>0</v>
      </c>
      <c r="O63" s="6">
        <v>0</v>
      </c>
      <c r="P63" s="6">
        <v>60</v>
      </c>
      <c r="Q63" s="6">
        <v>0</v>
      </c>
      <c r="R63" s="6">
        <v>580</v>
      </c>
      <c r="S63" s="6">
        <v>0</v>
      </c>
      <c r="T63" s="6">
        <v>0</v>
      </c>
      <c r="U63" s="6">
        <v>0</v>
      </c>
      <c r="V63" s="6">
        <v>2800</v>
      </c>
      <c r="W63" s="6">
        <v>50</v>
      </c>
      <c r="X63" s="6">
        <v>560</v>
      </c>
      <c r="Y63" s="6">
        <v>0</v>
      </c>
      <c r="Z63" s="6">
        <v>0</v>
      </c>
      <c r="AA63" s="6">
        <v>30</v>
      </c>
      <c r="AB63" s="6">
        <v>0</v>
      </c>
      <c r="AC63" s="6">
        <v>0</v>
      </c>
      <c r="AD63" s="6">
        <v>0</v>
      </c>
      <c r="AE63" s="6">
        <v>0</v>
      </c>
      <c r="AF63" s="6">
        <v>0</v>
      </c>
      <c r="AG63" s="6" t="s">
        <v>40</v>
      </c>
      <c r="AH63" s="6">
        <v>5700</v>
      </c>
      <c r="AI63" s="6"/>
    </row>
    <row r="64" spans="2:35">
      <c r="B64" s="5" t="s">
        <v>120</v>
      </c>
      <c r="C64" s="6">
        <v>190</v>
      </c>
      <c r="D64" s="6">
        <v>90</v>
      </c>
      <c r="E64" s="6">
        <v>0</v>
      </c>
      <c r="F64" s="6">
        <v>0</v>
      </c>
      <c r="G64" s="6">
        <v>300</v>
      </c>
      <c r="H64" s="6">
        <v>0</v>
      </c>
      <c r="I64" s="6">
        <v>320</v>
      </c>
      <c r="J64" s="6">
        <v>10</v>
      </c>
      <c r="K64" s="6">
        <v>0</v>
      </c>
      <c r="L64" s="6">
        <v>0</v>
      </c>
      <c r="M64" s="6">
        <v>0</v>
      </c>
      <c r="N64" s="6">
        <v>0</v>
      </c>
      <c r="O64" s="6">
        <v>0</v>
      </c>
      <c r="P64" s="6">
        <v>0</v>
      </c>
      <c r="Q64" s="6">
        <v>0</v>
      </c>
      <c r="R64" s="6">
        <v>700</v>
      </c>
      <c r="S64" s="6">
        <v>0</v>
      </c>
      <c r="T64" s="6">
        <v>0</v>
      </c>
      <c r="U64" s="6">
        <v>0</v>
      </c>
      <c r="V64" s="6">
        <v>200</v>
      </c>
      <c r="W64" s="6" t="s">
        <v>40</v>
      </c>
      <c r="X64" s="6" t="s">
        <v>40</v>
      </c>
      <c r="Y64" s="6">
        <v>0</v>
      </c>
      <c r="Z64" s="6">
        <v>0</v>
      </c>
      <c r="AA64" s="6">
        <v>0</v>
      </c>
      <c r="AB64" s="6">
        <v>0</v>
      </c>
      <c r="AC64" s="6">
        <v>0</v>
      </c>
      <c r="AD64" s="6">
        <v>0</v>
      </c>
      <c r="AE64" s="6">
        <v>0</v>
      </c>
      <c r="AF64" s="6">
        <v>0</v>
      </c>
      <c r="AG64" s="6">
        <v>0</v>
      </c>
      <c r="AH64" s="6">
        <v>1820</v>
      </c>
      <c r="AI64" s="6"/>
    </row>
    <row r="65" spans="2:35">
      <c r="B65" s="5" t="s">
        <v>121</v>
      </c>
      <c r="C65" s="6">
        <v>10</v>
      </c>
      <c r="D65" s="6" t="s">
        <v>40</v>
      </c>
      <c r="E65" s="6" t="s">
        <v>40</v>
      </c>
      <c r="F65" s="6">
        <v>0</v>
      </c>
      <c r="G65" s="6">
        <v>20</v>
      </c>
      <c r="H65" s="6">
        <v>0</v>
      </c>
      <c r="I65" s="6" t="s">
        <v>40</v>
      </c>
      <c r="J65" s="6">
        <v>10</v>
      </c>
      <c r="K65" s="6">
        <v>0</v>
      </c>
      <c r="L65" s="6" t="s">
        <v>40</v>
      </c>
      <c r="M65" s="6" t="s">
        <v>40</v>
      </c>
      <c r="N65" s="6">
        <v>0</v>
      </c>
      <c r="O65" s="6">
        <v>0</v>
      </c>
      <c r="P65" s="6">
        <v>10</v>
      </c>
      <c r="Q65" s="6">
        <v>0</v>
      </c>
      <c r="R65" s="6">
        <v>150</v>
      </c>
      <c r="S65" s="6">
        <v>0</v>
      </c>
      <c r="T65" s="6" t="s">
        <v>40</v>
      </c>
      <c r="U65" s="6">
        <v>0</v>
      </c>
      <c r="V65" s="6">
        <v>0</v>
      </c>
      <c r="W65" s="6">
        <v>10</v>
      </c>
      <c r="X65" s="6">
        <v>0</v>
      </c>
      <c r="Y65" s="6">
        <v>0</v>
      </c>
      <c r="Z65" s="6">
        <v>0</v>
      </c>
      <c r="AA65" s="6">
        <v>0</v>
      </c>
      <c r="AB65" s="6">
        <v>0</v>
      </c>
      <c r="AC65" s="6">
        <v>0</v>
      </c>
      <c r="AD65" s="6">
        <v>0</v>
      </c>
      <c r="AE65" s="6">
        <v>0</v>
      </c>
      <c r="AF65" s="6" t="s">
        <v>40</v>
      </c>
      <c r="AG65" s="6">
        <v>0</v>
      </c>
      <c r="AH65" s="6">
        <v>210</v>
      </c>
      <c r="AI65" s="6"/>
    </row>
    <row r="66" spans="2:35">
      <c r="B66" s="5" t="s">
        <v>122</v>
      </c>
      <c r="C66" s="6">
        <v>0</v>
      </c>
      <c r="D66" s="6">
        <v>0</v>
      </c>
      <c r="E66" s="6">
        <v>0</v>
      </c>
      <c r="F66" s="6">
        <v>0</v>
      </c>
      <c r="G66" s="6" t="s">
        <v>40</v>
      </c>
      <c r="H66" s="6">
        <v>0</v>
      </c>
      <c r="I66" s="6">
        <v>0</v>
      </c>
      <c r="J66" s="6">
        <v>0</v>
      </c>
      <c r="K66" s="6">
        <v>0</v>
      </c>
      <c r="L66" s="6">
        <v>0</v>
      </c>
      <c r="M66" s="6">
        <v>0</v>
      </c>
      <c r="N66" s="6">
        <v>0</v>
      </c>
      <c r="O66" s="6">
        <v>0</v>
      </c>
      <c r="P66" s="6">
        <v>0</v>
      </c>
      <c r="Q66" s="6">
        <v>0</v>
      </c>
      <c r="R66" s="6">
        <v>90</v>
      </c>
      <c r="S66" s="6">
        <v>0</v>
      </c>
      <c r="T66" s="6">
        <v>0</v>
      </c>
      <c r="U66" s="6">
        <v>0</v>
      </c>
      <c r="V66" s="6">
        <v>30</v>
      </c>
      <c r="W66" s="6">
        <v>0</v>
      </c>
      <c r="X66" s="6">
        <v>0</v>
      </c>
      <c r="Y66" s="6">
        <v>0</v>
      </c>
      <c r="Z66" s="6">
        <v>0</v>
      </c>
      <c r="AA66" s="6">
        <v>0</v>
      </c>
      <c r="AB66" s="6">
        <v>0</v>
      </c>
      <c r="AC66" s="6">
        <v>0</v>
      </c>
      <c r="AD66" s="6">
        <v>0</v>
      </c>
      <c r="AE66" s="6">
        <v>0</v>
      </c>
      <c r="AF66" s="6">
        <v>0</v>
      </c>
      <c r="AG66" s="6">
        <v>0</v>
      </c>
      <c r="AH66" s="6">
        <v>130</v>
      </c>
      <c r="AI66" s="6"/>
    </row>
    <row r="67" spans="2:35">
      <c r="B67" s="5" t="s">
        <v>123</v>
      </c>
      <c r="C67" s="6">
        <v>0</v>
      </c>
      <c r="D67" s="6">
        <v>0</v>
      </c>
      <c r="E67" s="6">
        <v>0</v>
      </c>
      <c r="F67" s="6">
        <v>0</v>
      </c>
      <c r="G67" s="6">
        <v>0</v>
      </c>
      <c r="H67" s="6">
        <v>0</v>
      </c>
      <c r="I67" s="6">
        <v>0</v>
      </c>
      <c r="J67" s="6">
        <v>0</v>
      </c>
      <c r="K67" s="6">
        <v>0</v>
      </c>
      <c r="L67" s="6">
        <v>0</v>
      </c>
      <c r="M67" s="6">
        <v>0</v>
      </c>
      <c r="N67" s="6">
        <v>0</v>
      </c>
      <c r="O67" s="6">
        <v>0</v>
      </c>
      <c r="P67" s="6">
        <v>0</v>
      </c>
      <c r="Q67" s="6">
        <v>0</v>
      </c>
      <c r="R67" s="6">
        <v>70</v>
      </c>
      <c r="S67" s="6">
        <v>0</v>
      </c>
      <c r="T67" s="6">
        <v>0</v>
      </c>
      <c r="U67" s="6">
        <v>0</v>
      </c>
      <c r="V67" s="6" t="s">
        <v>40</v>
      </c>
      <c r="W67" s="6">
        <v>0</v>
      </c>
      <c r="X67" s="6">
        <v>0</v>
      </c>
      <c r="Y67" s="6">
        <v>0</v>
      </c>
      <c r="Z67" s="6">
        <v>0</v>
      </c>
      <c r="AA67" s="6">
        <v>0</v>
      </c>
      <c r="AB67" s="6">
        <v>0</v>
      </c>
      <c r="AC67" s="6">
        <v>0</v>
      </c>
      <c r="AD67" s="6">
        <v>0</v>
      </c>
      <c r="AE67" s="6">
        <v>0</v>
      </c>
      <c r="AF67" s="6">
        <v>0</v>
      </c>
      <c r="AG67" s="6">
        <v>0</v>
      </c>
      <c r="AH67" s="6">
        <v>70</v>
      </c>
      <c r="AI67" s="6"/>
    </row>
    <row r="68" spans="2:35">
      <c r="B68" s="5"/>
    </row>
    <row r="69" spans="2:35" ht="13">
      <c r="B69" s="3" t="s">
        <v>125</v>
      </c>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row>
    <row r="70" spans="2:35">
      <c r="B70" s="5" t="s">
        <v>126</v>
      </c>
      <c r="C70" s="6">
        <v>140</v>
      </c>
      <c r="D70" s="6">
        <v>260</v>
      </c>
      <c r="E70" s="6">
        <v>0</v>
      </c>
      <c r="F70" s="6">
        <v>0</v>
      </c>
      <c r="G70" s="6">
        <v>670</v>
      </c>
      <c r="H70" s="6">
        <v>160</v>
      </c>
      <c r="I70" s="6">
        <v>400</v>
      </c>
      <c r="J70" s="6">
        <v>260</v>
      </c>
      <c r="K70" s="6">
        <v>0</v>
      </c>
      <c r="L70" s="6">
        <v>0</v>
      </c>
      <c r="M70" s="6" t="s">
        <v>40</v>
      </c>
      <c r="N70" s="6">
        <v>0</v>
      </c>
      <c r="O70" s="6">
        <v>0</v>
      </c>
      <c r="P70" s="6">
        <v>0</v>
      </c>
      <c r="Q70" s="6">
        <v>0</v>
      </c>
      <c r="R70" s="6">
        <v>100</v>
      </c>
      <c r="S70" s="6">
        <v>20</v>
      </c>
      <c r="T70" s="6" t="s">
        <v>40</v>
      </c>
      <c r="U70" s="6">
        <v>0</v>
      </c>
      <c r="V70" s="6">
        <v>2470</v>
      </c>
      <c r="W70" s="6">
        <v>230</v>
      </c>
      <c r="X70" s="6">
        <v>390</v>
      </c>
      <c r="Y70" s="6">
        <v>0</v>
      </c>
      <c r="Z70" s="6">
        <v>160</v>
      </c>
      <c r="AA70" s="6">
        <v>0</v>
      </c>
      <c r="AB70" s="6">
        <v>40</v>
      </c>
      <c r="AC70" s="6">
        <v>70</v>
      </c>
      <c r="AD70" s="6">
        <v>0</v>
      </c>
      <c r="AE70" s="6">
        <v>10</v>
      </c>
      <c r="AF70" s="6">
        <v>0</v>
      </c>
      <c r="AG70" s="6" t="s">
        <v>40</v>
      </c>
      <c r="AH70" s="6">
        <v>5410</v>
      </c>
      <c r="AI70" s="6"/>
    </row>
    <row r="71" spans="2:35">
      <c r="B71" s="5" t="s">
        <v>127</v>
      </c>
      <c r="C71" s="6">
        <v>10</v>
      </c>
      <c r="D71" s="6">
        <v>0</v>
      </c>
      <c r="E71" s="6">
        <v>0</v>
      </c>
      <c r="F71" s="6">
        <v>0</v>
      </c>
      <c r="G71" s="6">
        <v>20</v>
      </c>
      <c r="H71" s="6">
        <v>0</v>
      </c>
      <c r="I71" s="6">
        <v>0</v>
      </c>
      <c r="J71" s="6">
        <v>0</v>
      </c>
      <c r="K71" s="6">
        <v>0</v>
      </c>
      <c r="L71" s="6">
        <v>0</v>
      </c>
      <c r="M71" s="6">
        <v>0</v>
      </c>
      <c r="N71" s="6">
        <v>0</v>
      </c>
      <c r="O71" s="6">
        <v>0</v>
      </c>
      <c r="P71" s="6">
        <v>0</v>
      </c>
      <c r="Q71" s="6">
        <v>0</v>
      </c>
      <c r="R71" s="6">
        <v>1570</v>
      </c>
      <c r="S71" s="6">
        <v>0</v>
      </c>
      <c r="T71" s="6">
        <v>0</v>
      </c>
      <c r="U71" s="6">
        <v>0</v>
      </c>
      <c r="V71" s="6">
        <v>0</v>
      </c>
      <c r="W71" s="6">
        <v>30</v>
      </c>
      <c r="X71" s="6">
        <v>0</v>
      </c>
      <c r="Y71" s="6">
        <v>0</v>
      </c>
      <c r="Z71" s="6">
        <v>650</v>
      </c>
      <c r="AA71" s="6">
        <v>0</v>
      </c>
      <c r="AB71" s="6">
        <v>0</v>
      </c>
      <c r="AC71" s="6">
        <v>0</v>
      </c>
      <c r="AD71" s="6">
        <v>0</v>
      </c>
      <c r="AE71" s="6">
        <v>350</v>
      </c>
      <c r="AF71" s="6">
        <v>20</v>
      </c>
      <c r="AG71" s="6">
        <v>30</v>
      </c>
      <c r="AH71" s="6">
        <v>2680</v>
      </c>
      <c r="AI71" s="6"/>
    </row>
    <row r="72" spans="2:35">
      <c r="B72" s="5" t="s">
        <v>128</v>
      </c>
      <c r="C72" s="6">
        <v>20</v>
      </c>
      <c r="D72" s="6">
        <v>10</v>
      </c>
      <c r="E72" s="6">
        <v>10</v>
      </c>
      <c r="F72" s="6">
        <v>0</v>
      </c>
      <c r="G72" s="6">
        <v>20</v>
      </c>
      <c r="H72" s="6">
        <v>0</v>
      </c>
      <c r="I72" s="6">
        <v>0</v>
      </c>
      <c r="J72" s="6">
        <v>10</v>
      </c>
      <c r="K72" s="6">
        <v>0</v>
      </c>
      <c r="L72" s="6">
        <v>0</v>
      </c>
      <c r="M72" s="6">
        <v>0</v>
      </c>
      <c r="N72" s="6">
        <v>0</v>
      </c>
      <c r="O72" s="6" t="s">
        <v>40</v>
      </c>
      <c r="P72" s="6">
        <v>0</v>
      </c>
      <c r="Q72" s="6">
        <v>0</v>
      </c>
      <c r="R72" s="6">
        <v>60</v>
      </c>
      <c r="S72" s="6">
        <v>0</v>
      </c>
      <c r="T72" s="6">
        <v>0</v>
      </c>
      <c r="U72" s="6">
        <v>0</v>
      </c>
      <c r="V72" s="6">
        <v>0</v>
      </c>
      <c r="W72" s="6">
        <v>0</v>
      </c>
      <c r="X72" s="6">
        <v>0</v>
      </c>
      <c r="Y72" s="6">
        <v>0</v>
      </c>
      <c r="Z72" s="6">
        <v>480</v>
      </c>
      <c r="AA72" s="6">
        <v>0</v>
      </c>
      <c r="AB72" s="6">
        <v>0</v>
      </c>
      <c r="AC72" s="6">
        <v>0</v>
      </c>
      <c r="AD72" s="6">
        <v>0</v>
      </c>
      <c r="AE72" s="6">
        <v>0</v>
      </c>
      <c r="AF72" s="6">
        <v>10</v>
      </c>
      <c r="AG72" s="6">
        <v>0</v>
      </c>
      <c r="AH72" s="6">
        <v>610</v>
      </c>
      <c r="AI72" s="6"/>
    </row>
    <row r="73" spans="2:35">
      <c r="B73" s="5" t="s">
        <v>129</v>
      </c>
      <c r="C73" s="6">
        <v>0</v>
      </c>
      <c r="D73" s="6">
        <v>0</v>
      </c>
      <c r="E73" s="6">
        <v>0</v>
      </c>
      <c r="F73" s="6">
        <v>0</v>
      </c>
      <c r="G73" s="6">
        <v>0</v>
      </c>
      <c r="H73" s="6">
        <v>0</v>
      </c>
      <c r="I73" s="6">
        <v>0</v>
      </c>
      <c r="J73" s="6">
        <v>0</v>
      </c>
      <c r="K73" s="6">
        <v>0</v>
      </c>
      <c r="L73" s="6">
        <v>0</v>
      </c>
      <c r="M73" s="6">
        <v>0</v>
      </c>
      <c r="N73" s="6">
        <v>0</v>
      </c>
      <c r="O73" s="6">
        <v>0</v>
      </c>
      <c r="P73" s="6">
        <v>0</v>
      </c>
      <c r="Q73" s="6">
        <v>0</v>
      </c>
      <c r="R73" s="6">
        <v>2020</v>
      </c>
      <c r="S73" s="6">
        <v>0</v>
      </c>
      <c r="T73" s="6">
        <v>0</v>
      </c>
      <c r="U73" s="6">
        <v>0</v>
      </c>
      <c r="V73" s="6">
        <v>10</v>
      </c>
      <c r="W73" s="6">
        <v>150</v>
      </c>
      <c r="X73" s="6">
        <v>0</v>
      </c>
      <c r="Y73" s="6">
        <v>0</v>
      </c>
      <c r="Z73" s="6">
        <v>0</v>
      </c>
      <c r="AA73" s="6">
        <v>0</v>
      </c>
      <c r="AB73" s="6">
        <v>0</v>
      </c>
      <c r="AC73" s="6">
        <v>0</v>
      </c>
      <c r="AD73" s="6">
        <v>0</v>
      </c>
      <c r="AE73" s="6">
        <v>0</v>
      </c>
      <c r="AF73" s="6">
        <v>0</v>
      </c>
      <c r="AG73" s="6">
        <v>0</v>
      </c>
      <c r="AH73" s="6">
        <v>2180</v>
      </c>
      <c r="AI73" s="6"/>
    </row>
    <row r="74" spans="2:35">
      <c r="B74" s="5" t="s">
        <v>130</v>
      </c>
      <c r="C74" s="6">
        <v>0</v>
      </c>
      <c r="D74" s="6">
        <v>0</v>
      </c>
      <c r="E74" s="6">
        <v>0</v>
      </c>
      <c r="F74" s="6">
        <v>0</v>
      </c>
      <c r="G74" s="6">
        <v>10</v>
      </c>
      <c r="H74" s="6">
        <v>0</v>
      </c>
      <c r="I74" s="6">
        <v>10</v>
      </c>
      <c r="J74" s="6">
        <v>0</v>
      </c>
      <c r="K74" s="6">
        <v>0</v>
      </c>
      <c r="L74" s="6">
        <v>0</v>
      </c>
      <c r="M74" s="6">
        <v>0</v>
      </c>
      <c r="N74" s="6">
        <v>0</v>
      </c>
      <c r="O74" s="6">
        <v>0</v>
      </c>
      <c r="P74" s="6">
        <v>0</v>
      </c>
      <c r="Q74" s="6">
        <v>0</v>
      </c>
      <c r="R74" s="6">
        <v>90</v>
      </c>
      <c r="S74" s="6">
        <v>0</v>
      </c>
      <c r="T74" s="6">
        <v>0</v>
      </c>
      <c r="U74" s="6">
        <v>0</v>
      </c>
      <c r="V74" s="6">
        <v>10</v>
      </c>
      <c r="W74" s="6">
        <v>0</v>
      </c>
      <c r="X74" s="6">
        <v>0</v>
      </c>
      <c r="Y74" s="6">
        <v>0</v>
      </c>
      <c r="Z74" s="6">
        <v>30</v>
      </c>
      <c r="AA74" s="6">
        <v>0</v>
      </c>
      <c r="AB74" s="6">
        <v>0</v>
      </c>
      <c r="AC74" s="6">
        <v>0</v>
      </c>
      <c r="AD74" s="6">
        <v>0</v>
      </c>
      <c r="AE74" s="6">
        <v>10</v>
      </c>
      <c r="AF74" s="6" t="s">
        <v>40</v>
      </c>
      <c r="AG74" s="6">
        <v>20</v>
      </c>
      <c r="AH74" s="6">
        <v>170</v>
      </c>
      <c r="AI74" s="6"/>
    </row>
    <row r="75" spans="2:35">
      <c r="B75" s="5"/>
    </row>
    <row r="76" spans="2:35" ht="13">
      <c r="B76" s="3" t="s">
        <v>124</v>
      </c>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row>
    <row r="77" spans="2:35">
      <c r="B77" s="5" t="s">
        <v>124</v>
      </c>
      <c r="C77" s="6" t="s">
        <v>40</v>
      </c>
      <c r="D77" s="6" t="s">
        <v>40</v>
      </c>
      <c r="E77" s="6">
        <v>0</v>
      </c>
      <c r="F77" s="6">
        <v>0</v>
      </c>
      <c r="G77" s="6" t="s">
        <v>40</v>
      </c>
      <c r="H77" s="6">
        <v>0</v>
      </c>
      <c r="I77" s="6" t="s">
        <v>40</v>
      </c>
      <c r="J77" s="6" t="s">
        <v>40</v>
      </c>
      <c r="K77" s="6">
        <v>60</v>
      </c>
      <c r="L77" s="6">
        <v>0</v>
      </c>
      <c r="M77" s="6">
        <v>0</v>
      </c>
      <c r="N77" s="6">
        <v>0</v>
      </c>
      <c r="O77" s="6" t="s">
        <v>40</v>
      </c>
      <c r="P77" s="6">
        <v>0</v>
      </c>
      <c r="Q77" s="6">
        <v>0</v>
      </c>
      <c r="R77" s="6">
        <v>20</v>
      </c>
      <c r="S77" s="6">
        <v>0</v>
      </c>
      <c r="T77" s="6">
        <v>0</v>
      </c>
      <c r="U77" s="6">
        <v>0</v>
      </c>
      <c r="V77" s="6">
        <v>0</v>
      </c>
      <c r="W77" s="6">
        <v>10</v>
      </c>
      <c r="X77" s="6" t="s">
        <v>40</v>
      </c>
      <c r="Y77" s="6">
        <v>0</v>
      </c>
      <c r="Z77" s="6">
        <v>0</v>
      </c>
      <c r="AA77" s="6">
        <v>0</v>
      </c>
      <c r="AB77" s="6" t="s">
        <v>40</v>
      </c>
      <c r="AC77" s="6" t="s">
        <v>40</v>
      </c>
      <c r="AD77" s="6">
        <v>0</v>
      </c>
      <c r="AE77" s="6">
        <v>0</v>
      </c>
      <c r="AF77" s="6" t="s">
        <v>40</v>
      </c>
      <c r="AG77" s="6">
        <v>0</v>
      </c>
      <c r="AH77" s="6">
        <v>110</v>
      </c>
      <c r="AI77" s="6"/>
    </row>
    <row r="78" spans="2:35">
      <c r="B78" s="5"/>
    </row>
    <row r="79" spans="2:35" ht="13">
      <c r="B79" s="3" t="s">
        <v>133</v>
      </c>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row>
    <row r="80" spans="2:35">
      <c r="B80" s="5" t="s">
        <v>133</v>
      </c>
      <c r="C80" s="6">
        <v>10</v>
      </c>
      <c r="D80" s="6">
        <v>40</v>
      </c>
      <c r="E80" s="6">
        <v>0</v>
      </c>
      <c r="F80" s="6">
        <v>60</v>
      </c>
      <c r="G80" s="6">
        <v>60</v>
      </c>
      <c r="H80" s="6">
        <v>10</v>
      </c>
      <c r="I80" s="6">
        <v>50</v>
      </c>
      <c r="J80" s="6">
        <v>30</v>
      </c>
      <c r="K80" s="6">
        <v>0</v>
      </c>
      <c r="L80" s="6">
        <v>10</v>
      </c>
      <c r="M80" s="6">
        <v>10</v>
      </c>
      <c r="N80" s="6">
        <v>0</v>
      </c>
      <c r="O80" s="6">
        <v>10</v>
      </c>
      <c r="P80" s="6">
        <v>20</v>
      </c>
      <c r="Q80" s="6">
        <v>0</v>
      </c>
      <c r="R80" s="6">
        <v>620</v>
      </c>
      <c r="S80" s="6" t="s">
        <v>40</v>
      </c>
      <c r="T80" s="6">
        <v>0</v>
      </c>
      <c r="U80" s="6">
        <v>0</v>
      </c>
      <c r="V80" s="6">
        <v>190</v>
      </c>
      <c r="W80" s="6">
        <v>20</v>
      </c>
      <c r="X80" s="6" t="s">
        <v>40</v>
      </c>
      <c r="Y80" s="6">
        <v>0</v>
      </c>
      <c r="Z80" s="6">
        <v>90</v>
      </c>
      <c r="AA80" s="6">
        <v>0</v>
      </c>
      <c r="AB80" s="6">
        <v>10</v>
      </c>
      <c r="AC80" s="6" t="s">
        <v>40</v>
      </c>
      <c r="AD80" s="6">
        <v>0</v>
      </c>
      <c r="AE80" s="6">
        <v>60</v>
      </c>
      <c r="AF80" s="6">
        <v>0</v>
      </c>
      <c r="AG80" s="6">
        <v>10</v>
      </c>
      <c r="AH80" s="6">
        <v>1310</v>
      </c>
      <c r="AI80" s="6"/>
    </row>
    <row r="81" spans="2:35">
      <c r="B81" s="5"/>
    </row>
    <row r="82" spans="2:35" ht="13">
      <c r="B82" s="3" t="s">
        <v>131</v>
      </c>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row>
    <row r="83" spans="2:35" ht="14.5">
      <c r="B83" s="2806" t="s">
        <v>621</v>
      </c>
      <c r="C83" s="6">
        <v>80</v>
      </c>
      <c r="D83" s="6">
        <v>140</v>
      </c>
      <c r="E83" s="6">
        <v>0</v>
      </c>
      <c r="F83" s="6">
        <v>0</v>
      </c>
      <c r="G83" s="6">
        <v>200</v>
      </c>
      <c r="H83" s="6">
        <v>180</v>
      </c>
      <c r="I83" s="6">
        <v>190</v>
      </c>
      <c r="J83" s="6">
        <v>220</v>
      </c>
      <c r="K83" s="6">
        <v>0</v>
      </c>
      <c r="L83" s="6">
        <v>200</v>
      </c>
      <c r="M83" s="6">
        <v>70</v>
      </c>
      <c r="N83" s="6">
        <v>0</v>
      </c>
      <c r="O83" s="6">
        <v>130</v>
      </c>
      <c r="P83" s="6">
        <v>70</v>
      </c>
      <c r="Q83" s="6">
        <v>40</v>
      </c>
      <c r="R83" s="6">
        <v>620</v>
      </c>
      <c r="S83" s="6">
        <v>70</v>
      </c>
      <c r="T83" s="6">
        <v>0</v>
      </c>
      <c r="U83" s="6">
        <v>0</v>
      </c>
      <c r="V83" s="6">
        <v>4050</v>
      </c>
      <c r="W83" s="6">
        <v>360</v>
      </c>
      <c r="X83" s="6">
        <v>70</v>
      </c>
      <c r="Y83" s="6">
        <v>0</v>
      </c>
      <c r="Z83" s="6">
        <v>30</v>
      </c>
      <c r="AA83" s="6">
        <v>170</v>
      </c>
      <c r="AB83" s="6">
        <v>0</v>
      </c>
      <c r="AC83" s="6">
        <v>40</v>
      </c>
      <c r="AD83" s="6">
        <v>10</v>
      </c>
      <c r="AE83" s="6">
        <v>0</v>
      </c>
      <c r="AF83" s="6">
        <v>260</v>
      </c>
      <c r="AG83" s="6">
        <v>300</v>
      </c>
      <c r="AH83" s="6">
        <v>7470</v>
      </c>
      <c r="AI83" s="6"/>
    </row>
    <row r="84" spans="2:35" ht="14.5">
      <c r="B84" s="2806" t="s">
        <v>620</v>
      </c>
      <c r="C84" s="6">
        <v>80</v>
      </c>
      <c r="D84" s="6">
        <v>10</v>
      </c>
      <c r="E84" s="6">
        <v>0</v>
      </c>
      <c r="F84" s="6">
        <v>0</v>
      </c>
      <c r="G84" s="6">
        <v>120</v>
      </c>
      <c r="H84" s="6">
        <v>0</v>
      </c>
      <c r="I84" s="6">
        <v>60</v>
      </c>
      <c r="J84" s="6">
        <v>40</v>
      </c>
      <c r="K84" s="6">
        <v>0</v>
      </c>
      <c r="L84" s="6">
        <v>0</v>
      </c>
      <c r="M84" s="6">
        <v>0</v>
      </c>
      <c r="N84" s="6">
        <v>0</v>
      </c>
      <c r="O84" s="6">
        <v>10</v>
      </c>
      <c r="P84" s="6">
        <v>60</v>
      </c>
      <c r="Q84" s="6">
        <v>0</v>
      </c>
      <c r="R84" s="6">
        <v>0</v>
      </c>
      <c r="S84" s="6">
        <v>0</v>
      </c>
      <c r="T84" s="6">
        <v>0</v>
      </c>
      <c r="U84" s="6">
        <v>0</v>
      </c>
      <c r="V84" s="6">
        <v>0</v>
      </c>
      <c r="W84" s="6">
        <v>70</v>
      </c>
      <c r="X84" s="6">
        <v>380</v>
      </c>
      <c r="Y84" s="6">
        <v>0</v>
      </c>
      <c r="Z84" s="6">
        <v>10</v>
      </c>
      <c r="AA84" s="6">
        <v>220</v>
      </c>
      <c r="AB84" s="6">
        <v>0</v>
      </c>
      <c r="AC84" s="6">
        <v>0</v>
      </c>
      <c r="AD84" s="6">
        <v>0</v>
      </c>
      <c r="AE84" s="6">
        <v>0</v>
      </c>
      <c r="AF84" s="6">
        <v>30</v>
      </c>
      <c r="AG84" s="6">
        <v>0</v>
      </c>
      <c r="AH84" s="6">
        <v>1080</v>
      </c>
      <c r="AI84" s="6"/>
    </row>
    <row r="85" spans="2:35">
      <c r="B85" s="5" t="s">
        <v>132</v>
      </c>
      <c r="C85" s="6" t="s">
        <v>40</v>
      </c>
      <c r="D85" s="6" t="s">
        <v>40</v>
      </c>
      <c r="E85" s="6">
        <v>0</v>
      </c>
      <c r="F85" s="6">
        <v>0</v>
      </c>
      <c r="G85" s="6">
        <v>10</v>
      </c>
      <c r="H85" s="6">
        <v>0</v>
      </c>
      <c r="I85" s="6">
        <v>10</v>
      </c>
      <c r="J85" s="6" t="s">
        <v>40</v>
      </c>
      <c r="K85" s="6">
        <v>0</v>
      </c>
      <c r="L85" s="6">
        <v>0</v>
      </c>
      <c r="M85" s="6">
        <v>0</v>
      </c>
      <c r="N85" s="6">
        <v>0</v>
      </c>
      <c r="O85" s="6">
        <v>0</v>
      </c>
      <c r="P85" s="6">
        <v>0</v>
      </c>
      <c r="Q85" s="6">
        <v>0</v>
      </c>
      <c r="R85" s="6">
        <v>20</v>
      </c>
      <c r="S85" s="6">
        <v>0</v>
      </c>
      <c r="T85" s="6">
        <v>0</v>
      </c>
      <c r="U85" s="6">
        <v>0</v>
      </c>
      <c r="V85" s="6">
        <v>20</v>
      </c>
      <c r="W85" s="6">
        <v>20</v>
      </c>
      <c r="X85" s="6">
        <v>10</v>
      </c>
      <c r="Y85" s="6">
        <v>0</v>
      </c>
      <c r="Z85" s="6">
        <v>0</v>
      </c>
      <c r="AA85" s="6">
        <v>0</v>
      </c>
      <c r="AB85" s="6">
        <v>0</v>
      </c>
      <c r="AC85" s="6">
        <v>0</v>
      </c>
      <c r="AD85" s="6">
        <v>0</v>
      </c>
      <c r="AE85" s="6">
        <v>0</v>
      </c>
      <c r="AF85" s="6">
        <v>0</v>
      </c>
      <c r="AG85" s="6">
        <v>0</v>
      </c>
      <c r="AH85" s="6">
        <v>90</v>
      </c>
      <c r="AI85" s="6"/>
    </row>
    <row r="86" spans="2:35">
      <c r="B86" s="5"/>
    </row>
    <row r="87" spans="2:35" ht="13">
      <c r="B87" s="3" t="s">
        <v>134</v>
      </c>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row>
    <row r="88" spans="2:35">
      <c r="B88" s="5" t="s">
        <v>135</v>
      </c>
      <c r="C88" s="6">
        <v>200</v>
      </c>
      <c r="D88" s="6">
        <v>190</v>
      </c>
      <c r="E88" s="6">
        <v>0</v>
      </c>
      <c r="F88" s="6">
        <v>0</v>
      </c>
      <c r="G88" s="6">
        <v>170</v>
      </c>
      <c r="H88" s="6">
        <v>90</v>
      </c>
      <c r="I88" s="6">
        <v>340</v>
      </c>
      <c r="J88" s="6">
        <v>130</v>
      </c>
      <c r="K88" s="6">
        <v>0</v>
      </c>
      <c r="L88" s="6">
        <v>230</v>
      </c>
      <c r="M88" s="6">
        <v>0</v>
      </c>
      <c r="N88" s="6">
        <v>0</v>
      </c>
      <c r="O88" s="6">
        <v>10</v>
      </c>
      <c r="P88" s="6">
        <v>0</v>
      </c>
      <c r="Q88" s="6">
        <v>30</v>
      </c>
      <c r="R88" s="6">
        <v>130</v>
      </c>
      <c r="S88" s="6">
        <v>20</v>
      </c>
      <c r="T88" s="6">
        <v>0</v>
      </c>
      <c r="U88" s="6">
        <v>0</v>
      </c>
      <c r="V88" s="6">
        <v>1820</v>
      </c>
      <c r="W88" s="6">
        <v>20</v>
      </c>
      <c r="X88" s="6">
        <v>20</v>
      </c>
      <c r="Y88" s="6">
        <v>0</v>
      </c>
      <c r="Z88" s="6">
        <v>20</v>
      </c>
      <c r="AA88" s="6">
        <v>0</v>
      </c>
      <c r="AB88" s="6">
        <v>10</v>
      </c>
      <c r="AC88" s="6">
        <v>50</v>
      </c>
      <c r="AD88" s="6">
        <v>0</v>
      </c>
      <c r="AE88" s="6">
        <v>0</v>
      </c>
      <c r="AF88" s="6">
        <v>0</v>
      </c>
      <c r="AG88" s="6">
        <v>60</v>
      </c>
      <c r="AH88" s="6">
        <v>3520</v>
      </c>
      <c r="AI88" s="6"/>
    </row>
    <row r="89" spans="2:35">
      <c r="B89" s="5" t="s">
        <v>136</v>
      </c>
      <c r="C89" s="6" t="s">
        <v>40</v>
      </c>
      <c r="D89" s="6">
        <v>60</v>
      </c>
      <c r="E89" s="6">
        <v>0</v>
      </c>
      <c r="F89" s="6">
        <v>0</v>
      </c>
      <c r="G89" s="6">
        <v>70</v>
      </c>
      <c r="H89" s="6">
        <v>0</v>
      </c>
      <c r="I89" s="6">
        <v>30</v>
      </c>
      <c r="J89" s="6">
        <v>20</v>
      </c>
      <c r="K89" s="6">
        <v>0</v>
      </c>
      <c r="L89" s="6">
        <v>0</v>
      </c>
      <c r="M89" s="6">
        <v>0</v>
      </c>
      <c r="N89" s="6">
        <v>0</v>
      </c>
      <c r="O89" s="6">
        <v>10</v>
      </c>
      <c r="P89" s="6" t="s">
        <v>40</v>
      </c>
      <c r="Q89" s="6">
        <v>170</v>
      </c>
      <c r="R89" s="6">
        <v>180</v>
      </c>
      <c r="S89" s="6">
        <v>0</v>
      </c>
      <c r="T89" s="6">
        <v>0</v>
      </c>
      <c r="U89" s="6">
        <v>0</v>
      </c>
      <c r="V89" s="6">
        <v>20</v>
      </c>
      <c r="W89" s="6">
        <v>0</v>
      </c>
      <c r="X89" s="6" t="s">
        <v>40</v>
      </c>
      <c r="Y89" s="6">
        <v>0</v>
      </c>
      <c r="Z89" s="6">
        <v>290</v>
      </c>
      <c r="AA89" s="6">
        <v>0</v>
      </c>
      <c r="AB89" s="6">
        <v>0</v>
      </c>
      <c r="AC89" s="6">
        <v>10</v>
      </c>
      <c r="AD89" s="6">
        <v>0</v>
      </c>
      <c r="AE89" s="6">
        <v>0</v>
      </c>
      <c r="AF89" s="6">
        <v>300</v>
      </c>
      <c r="AG89" s="6">
        <v>170</v>
      </c>
      <c r="AH89" s="6">
        <v>1330</v>
      </c>
      <c r="AI89" s="6"/>
    </row>
    <row r="90" spans="2:35">
      <c r="B90" s="5" t="s">
        <v>137</v>
      </c>
      <c r="C90" s="6">
        <v>40</v>
      </c>
      <c r="D90" s="6">
        <v>80</v>
      </c>
      <c r="E90" s="6">
        <v>10</v>
      </c>
      <c r="F90" s="6">
        <v>0</v>
      </c>
      <c r="G90" s="6">
        <v>140</v>
      </c>
      <c r="H90" s="6">
        <v>0</v>
      </c>
      <c r="I90" s="6">
        <v>140</v>
      </c>
      <c r="J90" s="6">
        <v>130</v>
      </c>
      <c r="K90" s="6">
        <v>0</v>
      </c>
      <c r="L90" s="6">
        <v>0</v>
      </c>
      <c r="M90" s="6">
        <v>0</v>
      </c>
      <c r="N90" s="6">
        <v>0</v>
      </c>
      <c r="O90" s="6">
        <v>540</v>
      </c>
      <c r="P90" s="6">
        <v>10</v>
      </c>
      <c r="Q90" s="6">
        <v>370</v>
      </c>
      <c r="R90" s="6">
        <v>3130</v>
      </c>
      <c r="S90" s="6">
        <v>0</v>
      </c>
      <c r="T90" s="6">
        <v>0</v>
      </c>
      <c r="U90" s="6">
        <v>0</v>
      </c>
      <c r="V90" s="6">
        <v>0</v>
      </c>
      <c r="W90" s="6">
        <v>0</v>
      </c>
      <c r="X90" s="6">
        <v>20</v>
      </c>
      <c r="Y90" s="6">
        <v>0</v>
      </c>
      <c r="Z90" s="6">
        <v>2300</v>
      </c>
      <c r="AA90" s="6">
        <v>0</v>
      </c>
      <c r="AB90" s="6">
        <v>0</v>
      </c>
      <c r="AC90" s="6">
        <v>10</v>
      </c>
      <c r="AD90" s="6">
        <v>0</v>
      </c>
      <c r="AE90" s="6">
        <v>0</v>
      </c>
      <c r="AF90" s="6">
        <v>0</v>
      </c>
      <c r="AG90" s="6">
        <v>0</v>
      </c>
      <c r="AH90" s="6">
        <v>6910</v>
      </c>
      <c r="AI90" s="6"/>
    </row>
    <row r="91" spans="2:35">
      <c r="B91" s="5"/>
    </row>
    <row r="92" spans="2:35" ht="13">
      <c r="B92" s="3" t="s">
        <v>138</v>
      </c>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row>
    <row r="93" spans="2:35">
      <c r="B93" s="5" t="s">
        <v>138</v>
      </c>
      <c r="C93" s="6">
        <v>20</v>
      </c>
      <c r="D93" s="6">
        <v>30</v>
      </c>
      <c r="E93" s="6">
        <v>0</v>
      </c>
      <c r="F93" s="6">
        <v>0</v>
      </c>
      <c r="G93" s="6">
        <v>670</v>
      </c>
      <c r="H93" s="6">
        <v>0</v>
      </c>
      <c r="I93" s="6">
        <v>70</v>
      </c>
      <c r="J93" s="6">
        <v>90</v>
      </c>
      <c r="K93" s="6">
        <v>0</v>
      </c>
      <c r="L93" s="6">
        <v>0</v>
      </c>
      <c r="M93" s="6">
        <v>10</v>
      </c>
      <c r="N93" s="6">
        <v>0</v>
      </c>
      <c r="O93" s="6">
        <v>0</v>
      </c>
      <c r="P93" s="6">
        <v>260</v>
      </c>
      <c r="Q93" s="6">
        <v>0</v>
      </c>
      <c r="R93" s="6">
        <v>5000</v>
      </c>
      <c r="S93" s="6">
        <v>0</v>
      </c>
      <c r="T93" s="6">
        <v>0</v>
      </c>
      <c r="U93" s="6">
        <v>0</v>
      </c>
      <c r="V93" s="6">
        <v>0</v>
      </c>
      <c r="W93" s="6">
        <v>140</v>
      </c>
      <c r="X93" s="6">
        <v>20</v>
      </c>
      <c r="Y93" s="6">
        <v>0</v>
      </c>
      <c r="Z93" s="6">
        <v>0</v>
      </c>
      <c r="AA93" s="6">
        <v>0</v>
      </c>
      <c r="AB93" s="6">
        <v>0</v>
      </c>
      <c r="AC93" s="6">
        <v>0</v>
      </c>
      <c r="AD93" s="6">
        <v>0</v>
      </c>
      <c r="AE93" s="6">
        <v>0</v>
      </c>
      <c r="AF93" s="6">
        <v>30</v>
      </c>
      <c r="AG93" s="6">
        <v>0</v>
      </c>
      <c r="AH93" s="6">
        <v>6350</v>
      </c>
      <c r="AI93" s="6"/>
    </row>
    <row r="94" spans="2:35">
      <c r="B94" s="5"/>
    </row>
    <row r="95" spans="2:35" ht="13">
      <c r="B95" s="3" t="s">
        <v>139</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row>
    <row r="96" spans="2:35">
      <c r="B96" s="5" t="s">
        <v>140</v>
      </c>
      <c r="C96" s="6">
        <v>70</v>
      </c>
      <c r="D96" s="6">
        <v>230</v>
      </c>
      <c r="E96" s="6">
        <v>0</v>
      </c>
      <c r="F96" s="6">
        <v>0</v>
      </c>
      <c r="G96" s="6">
        <v>1930</v>
      </c>
      <c r="H96" s="6">
        <v>120</v>
      </c>
      <c r="I96" s="6">
        <v>1510</v>
      </c>
      <c r="J96" s="6">
        <v>660</v>
      </c>
      <c r="K96" s="6">
        <v>0</v>
      </c>
      <c r="L96" s="6">
        <v>200</v>
      </c>
      <c r="M96" s="6">
        <v>80</v>
      </c>
      <c r="N96" s="6">
        <v>140</v>
      </c>
      <c r="O96" s="6">
        <v>40</v>
      </c>
      <c r="P96" s="6">
        <v>3730</v>
      </c>
      <c r="Q96" s="6">
        <v>0</v>
      </c>
      <c r="R96" s="6">
        <v>27010</v>
      </c>
      <c r="S96" s="6">
        <v>140</v>
      </c>
      <c r="T96" s="6">
        <v>0</v>
      </c>
      <c r="U96" s="6">
        <v>0</v>
      </c>
      <c r="V96" s="6">
        <v>1120</v>
      </c>
      <c r="W96" s="6">
        <v>2500</v>
      </c>
      <c r="X96" s="6">
        <v>250</v>
      </c>
      <c r="Y96" s="6">
        <v>0</v>
      </c>
      <c r="Z96" s="6">
        <v>0</v>
      </c>
      <c r="AA96" s="6">
        <v>190</v>
      </c>
      <c r="AB96" s="6">
        <v>80</v>
      </c>
      <c r="AC96" s="6">
        <v>270</v>
      </c>
      <c r="AD96" s="6">
        <v>17730</v>
      </c>
      <c r="AE96" s="6">
        <v>0</v>
      </c>
      <c r="AF96" s="6">
        <v>480</v>
      </c>
      <c r="AG96" s="6">
        <v>4480</v>
      </c>
      <c r="AH96" s="6">
        <v>62940</v>
      </c>
      <c r="AI96" s="6"/>
    </row>
    <row r="97" spans="2:35">
      <c r="B97" s="5" t="s">
        <v>141</v>
      </c>
      <c r="C97" s="6" t="s">
        <v>40</v>
      </c>
      <c r="D97" s="6">
        <v>20</v>
      </c>
      <c r="E97" s="6">
        <v>0</v>
      </c>
      <c r="F97" s="6">
        <v>0</v>
      </c>
      <c r="G97" s="6" t="s">
        <v>40</v>
      </c>
      <c r="H97" s="6">
        <v>0</v>
      </c>
      <c r="I97" s="6">
        <v>50</v>
      </c>
      <c r="J97" s="6">
        <v>90</v>
      </c>
      <c r="K97" s="6">
        <v>0</v>
      </c>
      <c r="L97" s="6">
        <v>0</v>
      </c>
      <c r="M97" s="6">
        <v>0</v>
      </c>
      <c r="N97" s="6">
        <v>0</v>
      </c>
      <c r="O97" s="6">
        <v>10</v>
      </c>
      <c r="P97" s="6">
        <v>0</v>
      </c>
      <c r="Q97" s="6">
        <v>0</v>
      </c>
      <c r="R97" s="6">
        <v>1260</v>
      </c>
      <c r="S97" s="6">
        <v>10</v>
      </c>
      <c r="T97" s="6">
        <v>0</v>
      </c>
      <c r="U97" s="6">
        <v>0</v>
      </c>
      <c r="V97" s="6">
        <v>10</v>
      </c>
      <c r="W97" s="6">
        <v>80</v>
      </c>
      <c r="X97" s="6">
        <v>1990</v>
      </c>
      <c r="Y97" s="6">
        <v>0</v>
      </c>
      <c r="Z97" s="6">
        <v>0</v>
      </c>
      <c r="AA97" s="6">
        <v>0</v>
      </c>
      <c r="AB97" s="6" t="s">
        <v>40</v>
      </c>
      <c r="AC97" s="6">
        <v>30</v>
      </c>
      <c r="AD97" s="6">
        <v>0</v>
      </c>
      <c r="AE97" s="6">
        <v>0</v>
      </c>
      <c r="AF97" s="6">
        <v>0</v>
      </c>
      <c r="AG97" s="6">
        <v>0</v>
      </c>
      <c r="AH97" s="6">
        <v>3540</v>
      </c>
      <c r="AI97" s="6"/>
    </row>
    <row r="98" spans="2:35">
      <c r="B98" s="5"/>
    </row>
    <row r="99" spans="2:35" ht="13">
      <c r="B99" s="3" t="s">
        <v>142</v>
      </c>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row>
    <row r="100" spans="2:35">
      <c r="B100" s="5" t="s">
        <v>143</v>
      </c>
      <c r="C100" s="6" t="s">
        <v>40</v>
      </c>
      <c r="D100" s="6">
        <v>40</v>
      </c>
      <c r="E100" s="6">
        <v>10</v>
      </c>
      <c r="F100" s="6">
        <v>0</v>
      </c>
      <c r="G100" s="6">
        <v>20</v>
      </c>
      <c r="H100" s="6">
        <v>170</v>
      </c>
      <c r="I100" s="6">
        <v>90</v>
      </c>
      <c r="J100" s="6">
        <v>80</v>
      </c>
      <c r="K100" s="6">
        <v>0</v>
      </c>
      <c r="L100" s="6">
        <v>0</v>
      </c>
      <c r="M100" s="6">
        <v>0</v>
      </c>
      <c r="N100" s="6">
        <v>0</v>
      </c>
      <c r="O100" s="6">
        <v>10</v>
      </c>
      <c r="P100" s="6">
        <v>0</v>
      </c>
      <c r="Q100" s="6">
        <v>0</v>
      </c>
      <c r="R100" s="6">
        <v>160</v>
      </c>
      <c r="S100" s="6">
        <v>10</v>
      </c>
      <c r="T100" s="6">
        <v>0</v>
      </c>
      <c r="U100" s="6">
        <v>0</v>
      </c>
      <c r="V100" s="6">
        <v>1350</v>
      </c>
      <c r="W100" s="6">
        <v>20</v>
      </c>
      <c r="X100" s="6">
        <v>0</v>
      </c>
      <c r="Y100" s="6">
        <v>0</v>
      </c>
      <c r="Z100" s="6">
        <v>0</v>
      </c>
      <c r="AA100" s="6">
        <v>0</v>
      </c>
      <c r="AB100" s="6">
        <v>0</v>
      </c>
      <c r="AC100" s="6">
        <v>10</v>
      </c>
      <c r="AD100" s="6">
        <v>60</v>
      </c>
      <c r="AE100" s="6">
        <v>0</v>
      </c>
      <c r="AF100" s="6">
        <v>0</v>
      </c>
      <c r="AG100" s="6" t="s">
        <v>40</v>
      </c>
      <c r="AH100" s="6">
        <v>2020</v>
      </c>
      <c r="AI100" s="6"/>
    </row>
    <row r="101" spans="2:35">
      <c r="B101" s="5" t="s">
        <v>144</v>
      </c>
      <c r="C101" s="6" t="s">
        <v>40</v>
      </c>
      <c r="D101" s="6">
        <v>0</v>
      </c>
      <c r="E101" s="6">
        <v>0</v>
      </c>
      <c r="F101" s="6">
        <v>0</v>
      </c>
      <c r="G101" s="6">
        <v>40</v>
      </c>
      <c r="H101" s="6">
        <v>0</v>
      </c>
      <c r="I101" s="6">
        <v>10</v>
      </c>
      <c r="J101" s="6" t="s">
        <v>40</v>
      </c>
      <c r="K101" s="6">
        <v>0</v>
      </c>
      <c r="L101" s="6">
        <v>0</v>
      </c>
      <c r="M101" s="6" t="s">
        <v>40</v>
      </c>
      <c r="N101" s="6">
        <v>0</v>
      </c>
      <c r="O101" s="6" t="s">
        <v>40</v>
      </c>
      <c r="P101" s="6" t="s">
        <v>40</v>
      </c>
      <c r="Q101" s="6">
        <v>0</v>
      </c>
      <c r="R101" s="6">
        <v>40</v>
      </c>
      <c r="S101" s="6">
        <v>0</v>
      </c>
      <c r="T101" s="6">
        <v>0</v>
      </c>
      <c r="U101" s="6">
        <v>0</v>
      </c>
      <c r="V101" s="6">
        <v>20</v>
      </c>
      <c r="W101" s="6">
        <v>10</v>
      </c>
      <c r="X101" s="6">
        <v>0</v>
      </c>
      <c r="Y101" s="6">
        <v>0</v>
      </c>
      <c r="Z101" s="6">
        <v>0</v>
      </c>
      <c r="AA101" s="6" t="s">
        <v>40</v>
      </c>
      <c r="AB101" s="6">
        <v>0</v>
      </c>
      <c r="AC101" s="6">
        <v>0</v>
      </c>
      <c r="AD101" s="6">
        <v>0</v>
      </c>
      <c r="AE101" s="6">
        <v>0</v>
      </c>
      <c r="AF101" s="6">
        <v>0</v>
      </c>
      <c r="AG101" s="6">
        <v>0</v>
      </c>
      <c r="AH101" s="6">
        <v>110</v>
      </c>
      <c r="AI101" s="6"/>
    </row>
    <row r="102" spans="2:35">
      <c r="B102" s="5" t="s">
        <v>145</v>
      </c>
      <c r="C102" s="6" t="s">
        <v>40</v>
      </c>
      <c r="D102" s="6">
        <v>10</v>
      </c>
      <c r="E102" s="6">
        <v>0</v>
      </c>
      <c r="F102" s="6">
        <v>40</v>
      </c>
      <c r="G102" s="6" t="s">
        <v>40</v>
      </c>
      <c r="H102" s="6">
        <v>0</v>
      </c>
      <c r="I102" s="6">
        <v>10</v>
      </c>
      <c r="J102" s="6">
        <v>10</v>
      </c>
      <c r="K102" s="6">
        <v>0</v>
      </c>
      <c r="L102" s="6" t="s">
        <v>40</v>
      </c>
      <c r="M102" s="6">
        <v>340</v>
      </c>
      <c r="N102" s="6">
        <v>0</v>
      </c>
      <c r="O102" s="6">
        <v>0</v>
      </c>
      <c r="P102" s="6">
        <v>0</v>
      </c>
      <c r="Q102" s="6">
        <v>0</v>
      </c>
      <c r="R102" s="6">
        <v>0</v>
      </c>
      <c r="S102" s="6">
        <v>0</v>
      </c>
      <c r="T102" s="6">
        <v>0</v>
      </c>
      <c r="U102" s="6">
        <v>0</v>
      </c>
      <c r="V102" s="6">
        <v>10</v>
      </c>
      <c r="W102" s="6" t="s">
        <v>40</v>
      </c>
      <c r="X102" s="6">
        <v>0</v>
      </c>
      <c r="Y102" s="6">
        <v>0</v>
      </c>
      <c r="Z102" s="6">
        <v>0</v>
      </c>
      <c r="AA102" s="6">
        <v>0</v>
      </c>
      <c r="AB102" s="6">
        <v>0</v>
      </c>
      <c r="AC102" s="6">
        <v>0</v>
      </c>
      <c r="AD102" s="6">
        <v>0</v>
      </c>
      <c r="AE102" s="6">
        <v>0</v>
      </c>
      <c r="AF102" s="6" t="s">
        <v>40</v>
      </c>
      <c r="AG102" s="6">
        <v>30</v>
      </c>
      <c r="AH102" s="6">
        <v>460</v>
      </c>
      <c r="AI102" s="6"/>
    </row>
    <row r="103" spans="2:35">
      <c r="B103" s="5" t="s">
        <v>146</v>
      </c>
      <c r="C103" s="6">
        <v>0</v>
      </c>
      <c r="D103" s="6" t="s">
        <v>40</v>
      </c>
      <c r="E103" s="6">
        <v>0</v>
      </c>
      <c r="F103" s="6">
        <v>0</v>
      </c>
      <c r="G103" s="6">
        <v>0</v>
      </c>
      <c r="H103" s="6">
        <v>10</v>
      </c>
      <c r="I103" s="6">
        <v>0</v>
      </c>
      <c r="J103" s="6">
        <v>0</v>
      </c>
      <c r="K103" s="6">
        <v>0</v>
      </c>
      <c r="L103" s="6">
        <v>0</v>
      </c>
      <c r="M103" s="6">
        <v>0</v>
      </c>
      <c r="N103" s="6">
        <v>0</v>
      </c>
      <c r="O103" s="6">
        <v>0</v>
      </c>
      <c r="P103" s="6">
        <v>0</v>
      </c>
      <c r="Q103" s="6">
        <v>0</v>
      </c>
      <c r="R103" s="6">
        <v>10</v>
      </c>
      <c r="S103" s="6">
        <v>0</v>
      </c>
      <c r="T103" s="6">
        <v>0</v>
      </c>
      <c r="U103" s="6">
        <v>0</v>
      </c>
      <c r="V103" s="6">
        <v>30</v>
      </c>
      <c r="W103" s="6">
        <v>0</v>
      </c>
      <c r="X103" s="6">
        <v>0</v>
      </c>
      <c r="Y103" s="6">
        <v>0</v>
      </c>
      <c r="Z103" s="6">
        <v>0</v>
      </c>
      <c r="AA103" s="6">
        <v>0</v>
      </c>
      <c r="AB103" s="6">
        <v>0</v>
      </c>
      <c r="AC103" s="6">
        <v>0</v>
      </c>
      <c r="AD103" s="6">
        <v>0</v>
      </c>
      <c r="AE103" s="6">
        <v>0</v>
      </c>
      <c r="AF103" s="6">
        <v>0</v>
      </c>
      <c r="AG103" s="6">
        <v>0</v>
      </c>
      <c r="AH103" s="6">
        <v>40</v>
      </c>
      <c r="AI103" s="6"/>
    </row>
    <row r="104" spans="2:35">
      <c r="B104" s="5" t="s">
        <v>147</v>
      </c>
      <c r="C104" s="6">
        <v>0</v>
      </c>
      <c r="D104" s="6">
        <v>0</v>
      </c>
      <c r="E104" s="6">
        <v>0</v>
      </c>
      <c r="F104" s="6">
        <v>0</v>
      </c>
      <c r="G104" s="6">
        <v>0</v>
      </c>
      <c r="H104" s="6">
        <v>30</v>
      </c>
      <c r="I104" s="6">
        <v>0</v>
      </c>
      <c r="J104" s="6">
        <v>0</v>
      </c>
      <c r="K104" s="6">
        <v>0</v>
      </c>
      <c r="L104" s="6">
        <v>0</v>
      </c>
      <c r="M104" s="6">
        <v>0</v>
      </c>
      <c r="N104" s="6">
        <v>0</v>
      </c>
      <c r="O104" s="6">
        <v>0</v>
      </c>
      <c r="P104" s="6">
        <v>0</v>
      </c>
      <c r="Q104" s="6">
        <v>0</v>
      </c>
      <c r="R104" s="6" t="s">
        <v>40</v>
      </c>
      <c r="S104" s="6">
        <v>0</v>
      </c>
      <c r="T104" s="6">
        <v>0</v>
      </c>
      <c r="U104" s="6">
        <v>0</v>
      </c>
      <c r="V104" s="6">
        <v>0</v>
      </c>
      <c r="W104" s="6">
        <v>0</v>
      </c>
      <c r="X104" s="6">
        <v>0</v>
      </c>
      <c r="Y104" s="6">
        <v>0</v>
      </c>
      <c r="Z104" s="6">
        <v>0</v>
      </c>
      <c r="AA104" s="6">
        <v>0</v>
      </c>
      <c r="AB104" s="6">
        <v>0</v>
      </c>
      <c r="AC104" s="6">
        <v>0</v>
      </c>
      <c r="AD104" s="6">
        <v>0</v>
      </c>
      <c r="AE104" s="6">
        <v>0</v>
      </c>
      <c r="AF104" s="6">
        <v>0</v>
      </c>
      <c r="AG104" s="6">
        <v>0</v>
      </c>
      <c r="AH104" s="6">
        <v>40</v>
      </c>
      <c r="AI104" s="6"/>
    </row>
    <row r="105" spans="2:35">
      <c r="B105" s="5"/>
    </row>
    <row r="106" spans="2:35" ht="13">
      <c r="B106" s="3" t="s">
        <v>148</v>
      </c>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row>
    <row r="107" spans="2:35">
      <c r="B107" s="5" t="s">
        <v>149</v>
      </c>
      <c r="C107" s="6">
        <v>90</v>
      </c>
      <c r="D107" s="6">
        <v>180</v>
      </c>
      <c r="E107" s="6">
        <v>0</v>
      </c>
      <c r="F107" s="6">
        <v>180</v>
      </c>
      <c r="G107" s="6">
        <v>1220</v>
      </c>
      <c r="H107" s="6">
        <v>110</v>
      </c>
      <c r="I107" s="6">
        <v>280</v>
      </c>
      <c r="J107" s="6">
        <v>570</v>
      </c>
      <c r="K107" s="6">
        <v>0</v>
      </c>
      <c r="L107" s="6">
        <v>1380</v>
      </c>
      <c r="M107" s="6">
        <v>0</v>
      </c>
      <c r="N107" s="6">
        <v>0</v>
      </c>
      <c r="O107" s="6">
        <v>90</v>
      </c>
      <c r="P107" s="6">
        <v>0</v>
      </c>
      <c r="Q107" s="6">
        <v>0</v>
      </c>
      <c r="R107" s="6">
        <v>25000</v>
      </c>
      <c r="S107" s="6">
        <v>90</v>
      </c>
      <c r="T107" s="6">
        <v>0</v>
      </c>
      <c r="U107" s="6">
        <v>0</v>
      </c>
      <c r="V107" s="6">
        <v>2120</v>
      </c>
      <c r="W107" s="6">
        <v>1330</v>
      </c>
      <c r="X107" s="6">
        <v>20</v>
      </c>
      <c r="Y107" s="6">
        <v>0</v>
      </c>
      <c r="Z107" s="6">
        <v>120</v>
      </c>
      <c r="AA107" s="6">
        <v>350</v>
      </c>
      <c r="AB107" s="6">
        <v>110</v>
      </c>
      <c r="AC107" s="6">
        <v>90</v>
      </c>
      <c r="AD107" s="6">
        <v>0</v>
      </c>
      <c r="AE107" s="6">
        <v>0</v>
      </c>
      <c r="AF107" s="6">
        <v>1790</v>
      </c>
      <c r="AG107" s="6">
        <v>270</v>
      </c>
      <c r="AH107" s="6">
        <v>35370</v>
      </c>
      <c r="AI107" s="6"/>
    </row>
    <row r="108" spans="2:35">
      <c r="B108" s="5"/>
    </row>
    <row r="109" spans="2:35" ht="13">
      <c r="B109" s="3" t="s">
        <v>150</v>
      </c>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row>
    <row r="110" spans="2:35">
      <c r="B110" s="5" t="s">
        <v>151</v>
      </c>
      <c r="C110" s="6">
        <v>110</v>
      </c>
      <c r="D110" s="6">
        <v>110</v>
      </c>
      <c r="E110" s="6">
        <v>0</v>
      </c>
      <c r="F110" s="6">
        <v>0</v>
      </c>
      <c r="G110" s="6">
        <v>870</v>
      </c>
      <c r="H110" s="6">
        <v>50</v>
      </c>
      <c r="I110" s="6">
        <v>530</v>
      </c>
      <c r="J110" s="6">
        <v>680</v>
      </c>
      <c r="K110" s="6">
        <v>0</v>
      </c>
      <c r="L110" s="6">
        <v>0</v>
      </c>
      <c r="M110" s="6">
        <v>0</v>
      </c>
      <c r="N110" s="6">
        <v>0</v>
      </c>
      <c r="O110" s="6">
        <v>40</v>
      </c>
      <c r="P110" s="6">
        <v>70</v>
      </c>
      <c r="Q110" s="6">
        <v>0</v>
      </c>
      <c r="R110" s="6">
        <v>1390</v>
      </c>
      <c r="S110" s="6">
        <v>100</v>
      </c>
      <c r="T110" s="6">
        <v>0</v>
      </c>
      <c r="U110" s="6">
        <v>0</v>
      </c>
      <c r="V110" s="6">
        <v>680</v>
      </c>
      <c r="W110" s="6">
        <v>250</v>
      </c>
      <c r="X110" s="6">
        <v>140</v>
      </c>
      <c r="Y110" s="6" t="s">
        <v>40</v>
      </c>
      <c r="Z110" s="6">
        <v>0</v>
      </c>
      <c r="AA110" s="6">
        <v>0</v>
      </c>
      <c r="AB110" s="6">
        <v>60</v>
      </c>
      <c r="AC110" s="6">
        <v>110</v>
      </c>
      <c r="AD110" s="6">
        <v>0</v>
      </c>
      <c r="AE110" s="6">
        <v>0</v>
      </c>
      <c r="AF110" s="6">
        <v>70</v>
      </c>
      <c r="AG110" s="6">
        <v>110</v>
      </c>
      <c r="AH110" s="6">
        <v>5340</v>
      </c>
      <c r="AI110" s="6"/>
    </row>
    <row r="111" spans="2:35">
      <c r="B111" s="5" t="s">
        <v>152</v>
      </c>
      <c r="C111" s="6">
        <v>0</v>
      </c>
      <c r="D111" s="6">
        <v>0</v>
      </c>
      <c r="E111" s="6">
        <v>0</v>
      </c>
      <c r="F111" s="6">
        <v>0</v>
      </c>
      <c r="G111" s="6">
        <v>10</v>
      </c>
      <c r="H111" s="6">
        <v>0</v>
      </c>
      <c r="I111" s="6" t="s">
        <v>40</v>
      </c>
      <c r="J111" s="6">
        <v>0</v>
      </c>
      <c r="K111" s="6">
        <v>0</v>
      </c>
      <c r="L111" s="6">
        <v>0</v>
      </c>
      <c r="M111" s="6">
        <v>0</v>
      </c>
      <c r="N111" s="6">
        <v>0</v>
      </c>
      <c r="O111" s="6">
        <v>0</v>
      </c>
      <c r="P111" s="6" t="s">
        <v>40</v>
      </c>
      <c r="Q111" s="6">
        <v>0</v>
      </c>
      <c r="R111" s="6">
        <v>290</v>
      </c>
      <c r="S111" s="6">
        <v>0</v>
      </c>
      <c r="T111" s="6">
        <v>0</v>
      </c>
      <c r="U111" s="6">
        <v>0</v>
      </c>
      <c r="V111" s="6" t="s">
        <v>40</v>
      </c>
      <c r="W111" s="6">
        <v>0</v>
      </c>
      <c r="X111" s="6">
        <v>0</v>
      </c>
      <c r="Y111" s="6">
        <v>0</v>
      </c>
      <c r="Z111" s="6">
        <v>0</v>
      </c>
      <c r="AA111" s="6">
        <v>0</v>
      </c>
      <c r="AB111" s="6">
        <v>0</v>
      </c>
      <c r="AC111" s="6">
        <v>0</v>
      </c>
      <c r="AD111" s="6">
        <v>0</v>
      </c>
      <c r="AE111" s="6">
        <v>0</v>
      </c>
      <c r="AF111" s="6">
        <v>0</v>
      </c>
      <c r="AG111" s="6">
        <v>0</v>
      </c>
      <c r="AH111" s="6">
        <v>300</v>
      </c>
      <c r="AI111" s="6"/>
    </row>
    <row r="112" spans="2:35">
      <c r="B112" s="5" t="s">
        <v>790</v>
      </c>
      <c r="C112" s="6">
        <v>10</v>
      </c>
      <c r="D112" s="6">
        <v>40</v>
      </c>
      <c r="E112" s="6">
        <v>0</v>
      </c>
      <c r="F112" s="6">
        <v>0</v>
      </c>
      <c r="G112" s="6">
        <v>140</v>
      </c>
      <c r="H112" s="6">
        <v>0</v>
      </c>
      <c r="I112" s="6">
        <v>200</v>
      </c>
      <c r="J112" s="6">
        <v>110</v>
      </c>
      <c r="K112" s="6">
        <v>0</v>
      </c>
      <c r="L112" s="6">
        <v>0</v>
      </c>
      <c r="M112" s="6">
        <v>0</v>
      </c>
      <c r="N112" s="6">
        <v>0</v>
      </c>
      <c r="O112" s="6">
        <v>10</v>
      </c>
      <c r="P112" s="6">
        <v>1190</v>
      </c>
      <c r="Q112" s="6">
        <v>0</v>
      </c>
      <c r="R112" s="6">
        <v>14510</v>
      </c>
      <c r="S112" s="6" t="s">
        <v>40</v>
      </c>
      <c r="T112" s="6" t="s">
        <v>40</v>
      </c>
      <c r="U112" s="6">
        <v>0</v>
      </c>
      <c r="V112" s="6">
        <v>30</v>
      </c>
      <c r="W112" s="6">
        <v>290</v>
      </c>
      <c r="X112" s="6">
        <v>60</v>
      </c>
      <c r="Y112" s="6">
        <v>0</v>
      </c>
      <c r="Z112" s="6">
        <v>0</v>
      </c>
      <c r="AA112" s="6">
        <v>0</v>
      </c>
      <c r="AB112" s="6">
        <v>10</v>
      </c>
      <c r="AC112" s="6" t="s">
        <v>40</v>
      </c>
      <c r="AD112" s="6">
        <v>0</v>
      </c>
      <c r="AE112" s="6">
        <v>0</v>
      </c>
      <c r="AF112" s="6">
        <v>0</v>
      </c>
      <c r="AG112" s="6">
        <v>10</v>
      </c>
      <c r="AH112" s="6">
        <v>16600</v>
      </c>
      <c r="AI112" s="6"/>
    </row>
    <row r="113" spans="2:35">
      <c r="B113" s="5" t="s">
        <v>153</v>
      </c>
      <c r="C113" s="6">
        <v>100</v>
      </c>
      <c r="D113" s="6">
        <v>10</v>
      </c>
      <c r="E113" s="6">
        <v>0</v>
      </c>
      <c r="F113" s="6">
        <v>0</v>
      </c>
      <c r="G113" s="6">
        <v>10</v>
      </c>
      <c r="H113" s="6">
        <v>0</v>
      </c>
      <c r="I113" s="6">
        <v>60</v>
      </c>
      <c r="J113" s="6" t="s">
        <v>40</v>
      </c>
      <c r="K113" s="6">
        <v>0</v>
      </c>
      <c r="L113" s="6">
        <v>0</v>
      </c>
      <c r="M113" s="6">
        <v>0</v>
      </c>
      <c r="N113" s="6">
        <v>0</v>
      </c>
      <c r="O113" s="6">
        <v>10</v>
      </c>
      <c r="P113" s="6">
        <v>40</v>
      </c>
      <c r="Q113" s="6">
        <v>0</v>
      </c>
      <c r="R113" s="6">
        <v>920</v>
      </c>
      <c r="S113" s="6">
        <v>0</v>
      </c>
      <c r="T113" s="6">
        <v>0</v>
      </c>
      <c r="U113" s="6">
        <v>0</v>
      </c>
      <c r="V113" s="6">
        <v>20</v>
      </c>
      <c r="W113" s="6">
        <v>10</v>
      </c>
      <c r="X113" s="6" t="s">
        <v>40</v>
      </c>
      <c r="Y113" s="6">
        <v>0</v>
      </c>
      <c r="Z113" s="6">
        <v>0</v>
      </c>
      <c r="AA113" s="6">
        <v>0</v>
      </c>
      <c r="AB113" s="6">
        <v>0</v>
      </c>
      <c r="AC113" s="6">
        <v>0</v>
      </c>
      <c r="AD113" s="6">
        <v>0</v>
      </c>
      <c r="AE113" s="6">
        <v>0</v>
      </c>
      <c r="AF113" s="6">
        <v>0</v>
      </c>
      <c r="AG113" s="6">
        <v>10</v>
      </c>
      <c r="AH113" s="6">
        <v>1190</v>
      </c>
      <c r="AI113" s="6"/>
    </row>
    <row r="114" spans="2:35">
      <c r="B114" s="5" t="s">
        <v>789</v>
      </c>
      <c r="C114" s="6">
        <v>680</v>
      </c>
      <c r="D114" s="6">
        <v>10</v>
      </c>
      <c r="E114" s="6">
        <v>0</v>
      </c>
      <c r="F114" s="6">
        <v>0</v>
      </c>
      <c r="G114" s="6">
        <v>0</v>
      </c>
      <c r="H114" s="6">
        <v>0</v>
      </c>
      <c r="I114" s="6">
        <v>0</v>
      </c>
      <c r="J114" s="6">
        <v>130</v>
      </c>
      <c r="K114" s="6">
        <v>0</v>
      </c>
      <c r="L114" s="6">
        <v>460</v>
      </c>
      <c r="M114" s="6">
        <v>70</v>
      </c>
      <c r="N114" s="6">
        <v>0</v>
      </c>
      <c r="O114" s="6">
        <v>10</v>
      </c>
      <c r="P114" s="6">
        <v>0</v>
      </c>
      <c r="Q114" s="6">
        <v>0</v>
      </c>
      <c r="R114" s="6">
        <v>50100</v>
      </c>
      <c r="S114" s="6">
        <v>0</v>
      </c>
      <c r="T114" s="6">
        <v>0</v>
      </c>
      <c r="U114" s="6">
        <v>0</v>
      </c>
      <c r="V114" s="6">
        <v>590</v>
      </c>
      <c r="W114" s="6">
        <v>0</v>
      </c>
      <c r="X114" s="6">
        <v>0</v>
      </c>
      <c r="Y114" s="6">
        <v>1300</v>
      </c>
      <c r="Z114" s="6">
        <v>0</v>
      </c>
      <c r="AA114" s="6">
        <v>680</v>
      </c>
      <c r="AB114" s="6">
        <v>0</v>
      </c>
      <c r="AC114" s="6" t="s">
        <v>40</v>
      </c>
      <c r="AD114" s="6">
        <v>0</v>
      </c>
      <c r="AE114" s="6">
        <v>0</v>
      </c>
      <c r="AF114" s="6">
        <v>0</v>
      </c>
      <c r="AG114" s="6">
        <v>0</v>
      </c>
      <c r="AH114" s="6">
        <v>54030</v>
      </c>
      <c r="AI114" s="6"/>
    </row>
    <row r="115" spans="2:35">
      <c r="B115" s="5" t="s">
        <v>154</v>
      </c>
      <c r="C115" s="6" t="s">
        <v>40</v>
      </c>
      <c r="D115" s="6" t="s">
        <v>40</v>
      </c>
      <c r="E115" s="6">
        <v>0</v>
      </c>
      <c r="F115" s="6">
        <v>0</v>
      </c>
      <c r="G115" s="6" t="s">
        <v>40</v>
      </c>
      <c r="H115" s="6">
        <v>0</v>
      </c>
      <c r="I115" s="6">
        <v>10</v>
      </c>
      <c r="J115" s="6">
        <v>10</v>
      </c>
      <c r="K115" s="6">
        <v>0</v>
      </c>
      <c r="L115" s="6">
        <v>0</v>
      </c>
      <c r="M115" s="6">
        <v>0</v>
      </c>
      <c r="N115" s="6">
        <v>0</v>
      </c>
      <c r="O115" s="6">
        <v>10</v>
      </c>
      <c r="P115" s="6">
        <v>20</v>
      </c>
      <c r="Q115" s="6">
        <v>0</v>
      </c>
      <c r="R115" s="6">
        <v>1350</v>
      </c>
      <c r="S115" s="6">
        <v>0</v>
      </c>
      <c r="T115" s="6">
        <v>0</v>
      </c>
      <c r="U115" s="6">
        <v>0</v>
      </c>
      <c r="V115" s="6">
        <v>10</v>
      </c>
      <c r="W115" s="6">
        <v>10</v>
      </c>
      <c r="X115" s="6">
        <v>10</v>
      </c>
      <c r="Y115" s="6">
        <v>0</v>
      </c>
      <c r="Z115" s="6">
        <v>0</v>
      </c>
      <c r="AA115" s="6">
        <v>0</v>
      </c>
      <c r="AB115" s="6">
        <v>0</v>
      </c>
      <c r="AC115" s="6">
        <v>0</v>
      </c>
      <c r="AD115" s="6">
        <v>0</v>
      </c>
      <c r="AE115" s="6">
        <v>0</v>
      </c>
      <c r="AF115" s="6">
        <v>0</v>
      </c>
      <c r="AG115" s="6">
        <v>0</v>
      </c>
      <c r="AH115" s="6">
        <v>1420</v>
      </c>
      <c r="AI115" s="6"/>
    </row>
    <row r="116" spans="2:35">
      <c r="B116" s="5"/>
    </row>
    <row r="117" spans="2:35" ht="13">
      <c r="B117" s="3" t="s">
        <v>155</v>
      </c>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row>
    <row r="118" spans="2:35">
      <c r="B118" s="5" t="s">
        <v>155</v>
      </c>
      <c r="C118" s="6">
        <v>40</v>
      </c>
      <c r="D118" s="6">
        <v>20</v>
      </c>
      <c r="E118" s="6">
        <v>0</v>
      </c>
      <c r="F118" s="6">
        <v>0</v>
      </c>
      <c r="G118" s="6">
        <v>100</v>
      </c>
      <c r="H118" s="6">
        <v>0</v>
      </c>
      <c r="I118" s="6">
        <v>10</v>
      </c>
      <c r="J118" s="6">
        <v>20</v>
      </c>
      <c r="K118" s="6">
        <v>0</v>
      </c>
      <c r="L118" s="6">
        <v>0</v>
      </c>
      <c r="M118" s="6">
        <v>0</v>
      </c>
      <c r="N118" s="6">
        <v>0</v>
      </c>
      <c r="O118" s="6">
        <v>80</v>
      </c>
      <c r="P118" s="6">
        <v>0</v>
      </c>
      <c r="Q118" s="6">
        <v>0</v>
      </c>
      <c r="R118" s="6">
        <v>170</v>
      </c>
      <c r="S118" s="6">
        <v>0</v>
      </c>
      <c r="T118" s="6">
        <v>0</v>
      </c>
      <c r="U118" s="6">
        <v>0</v>
      </c>
      <c r="V118" s="6" t="s">
        <v>40</v>
      </c>
      <c r="W118" s="6">
        <v>0</v>
      </c>
      <c r="X118" s="6">
        <v>10</v>
      </c>
      <c r="Y118" s="6">
        <v>0</v>
      </c>
      <c r="Z118" s="6">
        <v>0</v>
      </c>
      <c r="AA118" s="6">
        <v>0</v>
      </c>
      <c r="AB118" s="6">
        <v>0</v>
      </c>
      <c r="AC118" s="6">
        <v>0</v>
      </c>
      <c r="AD118" s="6">
        <v>0</v>
      </c>
      <c r="AE118" s="6">
        <v>0</v>
      </c>
      <c r="AF118" s="6">
        <v>80</v>
      </c>
      <c r="AG118" s="6">
        <v>0</v>
      </c>
      <c r="AH118" s="6">
        <v>540</v>
      </c>
      <c r="AI118" s="6"/>
    </row>
    <row r="119" spans="2:35">
      <c r="B119" s="5"/>
    </row>
    <row r="120" spans="2:35" ht="13">
      <c r="B120" s="3" t="s">
        <v>156</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row>
    <row r="121" spans="2:35">
      <c r="B121" s="5" t="s">
        <v>156</v>
      </c>
      <c r="C121" s="6">
        <v>20</v>
      </c>
      <c r="D121" s="6">
        <v>30</v>
      </c>
      <c r="E121" s="6">
        <v>0</v>
      </c>
      <c r="F121" s="6">
        <v>0</v>
      </c>
      <c r="G121" s="6">
        <v>260</v>
      </c>
      <c r="H121" s="6">
        <v>0</v>
      </c>
      <c r="I121" s="6">
        <v>50</v>
      </c>
      <c r="J121" s="6">
        <v>190</v>
      </c>
      <c r="K121" s="6">
        <v>0</v>
      </c>
      <c r="L121" s="6">
        <v>0</v>
      </c>
      <c r="M121" s="6">
        <v>0</v>
      </c>
      <c r="N121" s="6">
        <v>0</v>
      </c>
      <c r="O121" s="6">
        <v>0</v>
      </c>
      <c r="P121" s="6">
        <v>50</v>
      </c>
      <c r="Q121" s="6">
        <v>0</v>
      </c>
      <c r="R121" s="6">
        <v>4720</v>
      </c>
      <c r="S121" s="6">
        <v>0</v>
      </c>
      <c r="T121" s="6">
        <v>0</v>
      </c>
      <c r="U121" s="6">
        <v>0</v>
      </c>
      <c r="V121" s="6">
        <v>0</v>
      </c>
      <c r="W121" s="6">
        <v>90</v>
      </c>
      <c r="X121" s="6">
        <v>30</v>
      </c>
      <c r="Y121" s="6">
        <v>0</v>
      </c>
      <c r="Z121" s="6">
        <v>0</v>
      </c>
      <c r="AA121" s="6">
        <v>40</v>
      </c>
      <c r="AB121" s="6">
        <v>0</v>
      </c>
      <c r="AC121" s="6">
        <v>0</v>
      </c>
      <c r="AD121" s="6">
        <v>0</v>
      </c>
      <c r="AE121" s="6">
        <v>0</v>
      </c>
      <c r="AF121" s="6">
        <v>0</v>
      </c>
      <c r="AG121" s="6">
        <v>0</v>
      </c>
      <c r="AH121" s="6">
        <v>5480</v>
      </c>
      <c r="AI121" s="6"/>
    </row>
    <row r="122" spans="2:35">
      <c r="B122" s="5"/>
    </row>
    <row r="123" spans="2:35" ht="13">
      <c r="B123" s="3" t="s">
        <v>157</v>
      </c>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row>
    <row r="124" spans="2:35">
      <c r="B124" s="5" t="s">
        <v>157</v>
      </c>
      <c r="C124" s="6">
        <v>0</v>
      </c>
      <c r="D124" s="6">
        <v>20</v>
      </c>
      <c r="E124" s="6">
        <v>0</v>
      </c>
      <c r="F124" s="6">
        <v>0</v>
      </c>
      <c r="G124" s="6" t="s">
        <v>40</v>
      </c>
      <c r="H124" s="6">
        <v>10</v>
      </c>
      <c r="I124" s="6">
        <v>10</v>
      </c>
      <c r="J124" s="6">
        <v>10</v>
      </c>
      <c r="K124" s="6">
        <v>0</v>
      </c>
      <c r="L124" s="6">
        <v>0</v>
      </c>
      <c r="M124" s="6">
        <v>0</v>
      </c>
      <c r="N124" s="6">
        <v>0</v>
      </c>
      <c r="O124" s="6">
        <v>10</v>
      </c>
      <c r="P124" s="6">
        <v>0</v>
      </c>
      <c r="Q124" s="6">
        <v>0</v>
      </c>
      <c r="R124" s="6">
        <v>0</v>
      </c>
      <c r="S124" s="6">
        <v>0</v>
      </c>
      <c r="T124" s="6">
        <v>0</v>
      </c>
      <c r="U124" s="6">
        <v>0</v>
      </c>
      <c r="V124" s="6">
        <v>90</v>
      </c>
      <c r="W124" s="6">
        <v>0</v>
      </c>
      <c r="X124" s="6" t="s">
        <v>40</v>
      </c>
      <c r="Y124" s="6">
        <v>0</v>
      </c>
      <c r="Z124" s="6">
        <v>0</v>
      </c>
      <c r="AA124" s="6" t="s">
        <v>40</v>
      </c>
      <c r="AB124" s="6">
        <v>0</v>
      </c>
      <c r="AC124" s="6">
        <v>0</v>
      </c>
      <c r="AD124" s="6">
        <v>0</v>
      </c>
      <c r="AE124" s="6">
        <v>0</v>
      </c>
      <c r="AF124" s="6">
        <v>20</v>
      </c>
      <c r="AG124" s="6">
        <v>0</v>
      </c>
      <c r="AH124" s="6">
        <v>160</v>
      </c>
      <c r="AI124" s="6"/>
    </row>
    <row r="125" spans="2:35">
      <c r="B125" s="5"/>
    </row>
    <row r="126" spans="2:35" ht="13">
      <c r="B126" s="3" t="s">
        <v>158</v>
      </c>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row>
    <row r="127" spans="2:35">
      <c r="B127" s="5" t="s">
        <v>158</v>
      </c>
      <c r="C127" s="6">
        <v>10</v>
      </c>
      <c r="D127" s="6">
        <v>40</v>
      </c>
      <c r="E127" s="6">
        <v>0</v>
      </c>
      <c r="F127" s="6">
        <v>0</v>
      </c>
      <c r="G127" s="6">
        <v>80</v>
      </c>
      <c r="H127" s="6">
        <v>0</v>
      </c>
      <c r="I127" s="6">
        <v>40</v>
      </c>
      <c r="J127" s="6">
        <v>60</v>
      </c>
      <c r="K127" s="6">
        <v>800</v>
      </c>
      <c r="L127" s="6">
        <v>0</v>
      </c>
      <c r="M127" s="6">
        <v>0</v>
      </c>
      <c r="N127" s="6">
        <v>0</v>
      </c>
      <c r="O127" s="6" t="s">
        <v>40</v>
      </c>
      <c r="P127" s="6">
        <v>20</v>
      </c>
      <c r="Q127" s="6">
        <v>0</v>
      </c>
      <c r="R127" s="6">
        <v>220</v>
      </c>
      <c r="S127" s="6">
        <v>0</v>
      </c>
      <c r="T127" s="6">
        <v>0</v>
      </c>
      <c r="U127" s="6">
        <v>0</v>
      </c>
      <c r="V127" s="6">
        <v>70</v>
      </c>
      <c r="W127" s="6">
        <v>30</v>
      </c>
      <c r="X127" s="6">
        <v>10</v>
      </c>
      <c r="Y127" s="6">
        <v>0</v>
      </c>
      <c r="Z127" s="6">
        <v>0</v>
      </c>
      <c r="AA127" s="6">
        <v>0</v>
      </c>
      <c r="AB127" s="6">
        <v>40</v>
      </c>
      <c r="AC127" s="6">
        <v>110</v>
      </c>
      <c r="AD127" s="6">
        <v>0</v>
      </c>
      <c r="AE127" s="6">
        <v>0</v>
      </c>
      <c r="AF127" s="6">
        <v>250</v>
      </c>
      <c r="AG127" s="6">
        <v>0</v>
      </c>
      <c r="AH127" s="6">
        <v>1780</v>
      </c>
      <c r="AI127" s="6"/>
    </row>
    <row r="128" spans="2:35">
      <c r="B128" s="5"/>
    </row>
    <row r="129" spans="2:35" ht="13">
      <c r="B129" s="3" t="s">
        <v>159</v>
      </c>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row>
    <row r="130" spans="2:35">
      <c r="B130" s="5" t="s">
        <v>159</v>
      </c>
      <c r="C130" s="6">
        <v>0</v>
      </c>
      <c r="D130" s="6">
        <v>40</v>
      </c>
      <c r="E130" s="6">
        <v>20</v>
      </c>
      <c r="F130" s="6">
        <v>10</v>
      </c>
      <c r="G130" s="6">
        <v>100</v>
      </c>
      <c r="H130" s="6">
        <v>60</v>
      </c>
      <c r="I130" s="6">
        <v>40</v>
      </c>
      <c r="J130" s="6">
        <v>20</v>
      </c>
      <c r="K130" s="6">
        <v>0</v>
      </c>
      <c r="L130" s="6">
        <v>0</v>
      </c>
      <c r="M130" s="6">
        <v>0</v>
      </c>
      <c r="N130" s="6">
        <v>0</v>
      </c>
      <c r="O130" s="6">
        <v>0</v>
      </c>
      <c r="P130" s="6">
        <v>80</v>
      </c>
      <c r="Q130" s="6">
        <v>0</v>
      </c>
      <c r="R130" s="6">
        <v>170</v>
      </c>
      <c r="S130" s="6">
        <v>0</v>
      </c>
      <c r="T130" s="6">
        <v>0</v>
      </c>
      <c r="U130" s="6">
        <v>0</v>
      </c>
      <c r="V130" s="6">
        <v>80</v>
      </c>
      <c r="W130" s="6">
        <v>30</v>
      </c>
      <c r="X130" s="6">
        <v>10</v>
      </c>
      <c r="Y130" s="6">
        <v>0</v>
      </c>
      <c r="Z130" s="6">
        <v>10</v>
      </c>
      <c r="AA130" s="6">
        <v>0</v>
      </c>
      <c r="AB130" s="6">
        <v>0</v>
      </c>
      <c r="AC130" s="6">
        <v>0</v>
      </c>
      <c r="AD130" s="6">
        <v>0</v>
      </c>
      <c r="AE130" s="6">
        <v>0</v>
      </c>
      <c r="AF130" s="6">
        <v>530</v>
      </c>
      <c r="AG130" s="6">
        <v>0</v>
      </c>
      <c r="AH130" s="6">
        <v>1180</v>
      </c>
      <c r="AI130" s="6"/>
    </row>
    <row r="131" spans="2:35">
      <c r="B131" s="5"/>
    </row>
    <row r="132" spans="2:35" ht="13">
      <c r="B132" s="3" t="s">
        <v>161</v>
      </c>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row>
    <row r="133" spans="2:35">
      <c r="B133" s="5" t="s">
        <v>161</v>
      </c>
      <c r="C133" s="6" t="s">
        <v>40</v>
      </c>
      <c r="D133" s="6">
        <v>20</v>
      </c>
      <c r="E133" s="6">
        <v>0</v>
      </c>
      <c r="F133" s="6">
        <v>0</v>
      </c>
      <c r="G133" s="6">
        <v>10</v>
      </c>
      <c r="H133" s="6">
        <v>30</v>
      </c>
      <c r="I133" s="6">
        <v>10</v>
      </c>
      <c r="J133" s="6">
        <v>10</v>
      </c>
      <c r="K133" s="6">
        <v>0</v>
      </c>
      <c r="L133" s="6">
        <v>0</v>
      </c>
      <c r="M133" s="6">
        <v>0</v>
      </c>
      <c r="N133" s="6">
        <v>0</v>
      </c>
      <c r="O133" s="6" t="s">
        <v>40</v>
      </c>
      <c r="P133" s="6">
        <v>10</v>
      </c>
      <c r="Q133" s="6">
        <v>0</v>
      </c>
      <c r="R133" s="6">
        <v>140</v>
      </c>
      <c r="S133" s="6">
        <v>0</v>
      </c>
      <c r="T133" s="6">
        <v>0</v>
      </c>
      <c r="U133" s="6">
        <v>0</v>
      </c>
      <c r="V133" s="6">
        <v>70</v>
      </c>
      <c r="W133" s="6">
        <v>0</v>
      </c>
      <c r="X133" s="6" t="s">
        <v>40</v>
      </c>
      <c r="Y133" s="6">
        <v>0</v>
      </c>
      <c r="Z133" s="6">
        <v>20</v>
      </c>
      <c r="AA133" s="6">
        <v>0</v>
      </c>
      <c r="AB133" s="6">
        <v>0</v>
      </c>
      <c r="AC133" s="6">
        <v>20</v>
      </c>
      <c r="AD133" s="6">
        <v>0</v>
      </c>
      <c r="AE133" s="6">
        <v>0</v>
      </c>
      <c r="AF133" s="6">
        <v>0</v>
      </c>
      <c r="AG133" s="6">
        <v>0</v>
      </c>
      <c r="AH133" s="6">
        <v>330</v>
      </c>
      <c r="AI133" s="6"/>
    </row>
    <row r="134" spans="2:35">
      <c r="B134" s="5"/>
    </row>
    <row r="135" spans="2:35" ht="13">
      <c r="B135" s="3" t="s">
        <v>160</v>
      </c>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row>
    <row r="136" spans="2:35">
      <c r="B136" s="5" t="s">
        <v>160</v>
      </c>
      <c r="C136" s="6" t="s">
        <v>40</v>
      </c>
      <c r="D136" s="6">
        <v>30</v>
      </c>
      <c r="E136" s="6">
        <v>0</v>
      </c>
      <c r="F136" s="6">
        <v>0</v>
      </c>
      <c r="G136" s="6">
        <v>30</v>
      </c>
      <c r="H136" s="6" t="s">
        <v>40</v>
      </c>
      <c r="I136" s="6">
        <v>10</v>
      </c>
      <c r="J136" s="6">
        <v>10</v>
      </c>
      <c r="K136" s="6">
        <v>0</v>
      </c>
      <c r="L136" s="6">
        <v>0</v>
      </c>
      <c r="M136" s="6">
        <v>0</v>
      </c>
      <c r="N136" s="6">
        <v>0</v>
      </c>
      <c r="O136" s="6">
        <v>0</v>
      </c>
      <c r="P136" s="6">
        <v>10</v>
      </c>
      <c r="Q136" s="6">
        <v>0</v>
      </c>
      <c r="R136" s="6">
        <v>90</v>
      </c>
      <c r="S136" s="6">
        <v>20</v>
      </c>
      <c r="T136" s="6">
        <v>0</v>
      </c>
      <c r="U136" s="6">
        <v>0</v>
      </c>
      <c r="V136" s="6">
        <v>40</v>
      </c>
      <c r="W136" s="6">
        <v>30</v>
      </c>
      <c r="X136" s="6" t="s">
        <v>40</v>
      </c>
      <c r="Y136" s="6">
        <v>0</v>
      </c>
      <c r="Z136" s="6">
        <v>0</v>
      </c>
      <c r="AA136" s="6">
        <v>0</v>
      </c>
      <c r="AB136" s="6">
        <v>0</v>
      </c>
      <c r="AC136" s="6">
        <v>10</v>
      </c>
      <c r="AD136" s="6">
        <v>0</v>
      </c>
      <c r="AE136" s="6">
        <v>0</v>
      </c>
      <c r="AF136" s="6">
        <v>0</v>
      </c>
      <c r="AG136" s="6">
        <v>0</v>
      </c>
      <c r="AH136" s="6">
        <v>260</v>
      </c>
      <c r="AI136" s="6"/>
    </row>
    <row r="137" spans="2:35">
      <c r="B137" s="5"/>
    </row>
    <row r="138" spans="2:35" ht="13">
      <c r="B138" s="3" t="s">
        <v>162</v>
      </c>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row>
    <row r="139" spans="2:35">
      <c r="B139" s="5" t="s">
        <v>163</v>
      </c>
      <c r="C139" s="6">
        <v>0</v>
      </c>
      <c r="D139" s="6">
        <v>10</v>
      </c>
      <c r="E139" s="6">
        <v>0</v>
      </c>
      <c r="F139" s="6">
        <v>0</v>
      </c>
      <c r="G139" s="6">
        <v>0</v>
      </c>
      <c r="H139" s="6">
        <v>0</v>
      </c>
      <c r="I139" s="6">
        <v>0</v>
      </c>
      <c r="J139" s="6" t="s">
        <v>40</v>
      </c>
      <c r="K139" s="6">
        <v>0</v>
      </c>
      <c r="L139" s="6">
        <v>0</v>
      </c>
      <c r="M139" s="6">
        <v>0</v>
      </c>
      <c r="N139" s="6">
        <v>0</v>
      </c>
      <c r="O139" s="6">
        <v>0</v>
      </c>
      <c r="P139" s="6">
        <v>0</v>
      </c>
      <c r="Q139" s="6">
        <v>0</v>
      </c>
      <c r="R139" s="6">
        <v>20</v>
      </c>
      <c r="S139" s="6">
        <v>0</v>
      </c>
      <c r="T139" s="6">
        <v>0</v>
      </c>
      <c r="U139" s="6">
        <v>0</v>
      </c>
      <c r="V139" s="6">
        <v>10</v>
      </c>
      <c r="W139" s="6" t="s">
        <v>40</v>
      </c>
      <c r="X139" s="6">
        <v>0</v>
      </c>
      <c r="Y139" s="6">
        <v>0</v>
      </c>
      <c r="Z139" s="6">
        <v>0</v>
      </c>
      <c r="AA139" s="6">
        <v>0</v>
      </c>
      <c r="AB139" s="6">
        <v>0</v>
      </c>
      <c r="AC139" s="6">
        <v>0</v>
      </c>
      <c r="AD139" s="6">
        <v>0</v>
      </c>
      <c r="AE139" s="6">
        <v>0</v>
      </c>
      <c r="AF139" s="6">
        <v>0</v>
      </c>
      <c r="AG139" s="6">
        <v>80</v>
      </c>
      <c r="AH139" s="6">
        <v>120</v>
      </c>
      <c r="AI139" s="6"/>
    </row>
    <row r="140" spans="2:35">
      <c r="B140" s="5"/>
    </row>
    <row r="141" spans="2:35" ht="13">
      <c r="B141" s="3" t="s">
        <v>164</v>
      </c>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row>
    <row r="142" spans="2:35" ht="14.5">
      <c r="B142" s="2806" t="s">
        <v>623</v>
      </c>
      <c r="C142" s="6">
        <v>0</v>
      </c>
      <c r="D142" s="6">
        <v>0</v>
      </c>
      <c r="E142" s="6">
        <v>0</v>
      </c>
      <c r="F142" s="6">
        <v>0</v>
      </c>
      <c r="G142" s="6">
        <v>0</v>
      </c>
      <c r="H142" s="6">
        <v>0</v>
      </c>
      <c r="I142" s="6">
        <v>0</v>
      </c>
      <c r="J142" s="6">
        <v>0</v>
      </c>
      <c r="K142" s="6">
        <v>0</v>
      </c>
      <c r="L142" s="6">
        <v>0</v>
      </c>
      <c r="M142" s="6">
        <v>0</v>
      </c>
      <c r="N142" s="6">
        <v>0</v>
      </c>
      <c r="O142" s="6">
        <v>0</v>
      </c>
      <c r="P142" s="6">
        <v>0</v>
      </c>
      <c r="Q142" s="6">
        <v>0</v>
      </c>
      <c r="R142" s="6">
        <v>0</v>
      </c>
      <c r="S142" s="6">
        <v>0</v>
      </c>
      <c r="T142" s="6">
        <v>0</v>
      </c>
      <c r="U142" s="6">
        <v>0</v>
      </c>
      <c r="V142" s="6">
        <v>0</v>
      </c>
      <c r="W142" s="6">
        <v>0</v>
      </c>
      <c r="X142" s="6">
        <v>0</v>
      </c>
      <c r="Y142" s="6">
        <v>0</v>
      </c>
      <c r="Z142" s="6">
        <v>0</v>
      </c>
      <c r="AA142" s="6">
        <v>0</v>
      </c>
      <c r="AB142" s="6">
        <v>0</v>
      </c>
      <c r="AC142" s="6">
        <v>0</v>
      </c>
      <c r="AD142" s="6">
        <v>0</v>
      </c>
      <c r="AE142" s="6">
        <v>0</v>
      </c>
      <c r="AF142" s="6">
        <v>0</v>
      </c>
      <c r="AG142" s="6">
        <v>7820</v>
      </c>
      <c r="AH142" s="6">
        <v>7820</v>
      </c>
      <c r="AI142" s="6"/>
    </row>
    <row r="143" spans="2:35" ht="14.5">
      <c r="B143" s="2806" t="s">
        <v>624</v>
      </c>
      <c r="C143" s="6">
        <v>0</v>
      </c>
      <c r="D143" s="6">
        <v>0</v>
      </c>
      <c r="E143" s="6">
        <v>0</v>
      </c>
      <c r="F143" s="6">
        <v>0</v>
      </c>
      <c r="G143" s="6">
        <v>0</v>
      </c>
      <c r="H143" s="6">
        <v>0</v>
      </c>
      <c r="I143" s="6">
        <v>0</v>
      </c>
      <c r="J143" s="6">
        <v>0</v>
      </c>
      <c r="K143" s="6">
        <v>0</v>
      </c>
      <c r="L143" s="6">
        <v>0</v>
      </c>
      <c r="M143" s="6">
        <v>0</v>
      </c>
      <c r="N143" s="6">
        <v>0</v>
      </c>
      <c r="O143" s="6">
        <v>0</v>
      </c>
      <c r="P143" s="6">
        <v>0</v>
      </c>
      <c r="Q143" s="6">
        <v>0</v>
      </c>
      <c r="R143" s="6">
        <v>0</v>
      </c>
      <c r="S143" s="6">
        <v>0</v>
      </c>
      <c r="T143" s="6">
        <v>0</v>
      </c>
      <c r="U143" s="6">
        <v>0</v>
      </c>
      <c r="V143" s="6">
        <v>0</v>
      </c>
      <c r="W143" s="6">
        <v>0</v>
      </c>
      <c r="X143" s="6">
        <v>0</v>
      </c>
      <c r="Y143" s="6">
        <v>0</v>
      </c>
      <c r="Z143" s="6">
        <v>0</v>
      </c>
      <c r="AA143" s="6">
        <v>0</v>
      </c>
      <c r="AB143" s="6">
        <v>0</v>
      </c>
      <c r="AC143" s="6">
        <v>0</v>
      </c>
      <c r="AD143" s="6">
        <v>0</v>
      </c>
      <c r="AE143" s="6">
        <v>0</v>
      </c>
      <c r="AF143" s="6">
        <v>0</v>
      </c>
      <c r="AG143" s="6">
        <v>120</v>
      </c>
      <c r="AH143" s="6">
        <v>120</v>
      </c>
      <c r="AI143" s="6"/>
    </row>
    <row r="144" spans="2:35">
      <c r="B144" s="5" t="s">
        <v>167</v>
      </c>
      <c r="C144" s="6">
        <v>0</v>
      </c>
      <c r="D144" s="6">
        <v>10</v>
      </c>
      <c r="E144" s="6">
        <v>0</v>
      </c>
      <c r="F144" s="6">
        <v>0</v>
      </c>
      <c r="G144" s="6">
        <v>50</v>
      </c>
      <c r="H144" s="6">
        <v>0</v>
      </c>
      <c r="I144" s="6">
        <v>20</v>
      </c>
      <c r="J144" s="6">
        <v>30</v>
      </c>
      <c r="K144" s="6">
        <v>0</v>
      </c>
      <c r="L144" s="6">
        <v>0</v>
      </c>
      <c r="M144" s="6">
        <v>0</v>
      </c>
      <c r="N144" s="6">
        <v>0</v>
      </c>
      <c r="O144" s="6">
        <v>20</v>
      </c>
      <c r="P144" s="6">
        <v>600</v>
      </c>
      <c r="Q144" s="6">
        <v>0</v>
      </c>
      <c r="R144" s="6">
        <v>1270</v>
      </c>
      <c r="S144" s="6">
        <v>0</v>
      </c>
      <c r="T144" s="6">
        <v>0</v>
      </c>
      <c r="U144" s="6">
        <v>0</v>
      </c>
      <c r="V144" s="6">
        <v>20</v>
      </c>
      <c r="W144" s="6">
        <v>0</v>
      </c>
      <c r="X144" s="6">
        <v>0</v>
      </c>
      <c r="Y144" s="6">
        <v>0</v>
      </c>
      <c r="Z144" s="6">
        <v>0</v>
      </c>
      <c r="AA144" s="6" t="s">
        <v>40</v>
      </c>
      <c r="AB144" s="6">
        <v>0</v>
      </c>
      <c r="AC144" s="6">
        <v>0</v>
      </c>
      <c r="AD144" s="6">
        <v>0</v>
      </c>
      <c r="AE144" s="6">
        <v>0</v>
      </c>
      <c r="AF144" s="6">
        <v>0</v>
      </c>
      <c r="AG144" s="6">
        <v>0</v>
      </c>
      <c r="AH144" s="6">
        <v>2020</v>
      </c>
      <c r="AI144" s="6"/>
    </row>
    <row r="145" spans="2:35" ht="14.5">
      <c r="B145" s="2806" t="s">
        <v>625</v>
      </c>
      <c r="C145" s="6">
        <v>0</v>
      </c>
      <c r="D145" s="6">
        <v>0</v>
      </c>
      <c r="E145" s="6">
        <v>0</v>
      </c>
      <c r="F145" s="6">
        <v>0</v>
      </c>
      <c r="G145" s="6">
        <v>0</v>
      </c>
      <c r="H145" s="6">
        <v>0</v>
      </c>
      <c r="I145" s="6">
        <v>0</v>
      </c>
      <c r="J145" s="6">
        <v>0</v>
      </c>
      <c r="K145" s="6">
        <v>0</v>
      </c>
      <c r="L145" s="6">
        <v>0</v>
      </c>
      <c r="M145" s="6">
        <v>0</v>
      </c>
      <c r="N145" s="6">
        <v>0</v>
      </c>
      <c r="O145" s="6">
        <v>0</v>
      </c>
      <c r="P145" s="6">
        <v>0</v>
      </c>
      <c r="Q145" s="6">
        <v>0</v>
      </c>
      <c r="R145" s="6">
        <v>0</v>
      </c>
      <c r="S145" s="6">
        <v>0</v>
      </c>
      <c r="T145" s="6">
        <v>0</v>
      </c>
      <c r="U145" s="6">
        <v>0</v>
      </c>
      <c r="V145" s="6">
        <v>0</v>
      </c>
      <c r="W145" s="6">
        <v>0</v>
      </c>
      <c r="X145" s="6">
        <v>0</v>
      </c>
      <c r="Y145" s="6">
        <v>0</v>
      </c>
      <c r="Z145" s="6">
        <v>0</v>
      </c>
      <c r="AA145" s="6">
        <v>0</v>
      </c>
      <c r="AB145" s="6">
        <v>0</v>
      </c>
      <c r="AC145" s="6">
        <v>0</v>
      </c>
      <c r="AD145" s="6">
        <v>0</v>
      </c>
      <c r="AE145" s="6">
        <v>0</v>
      </c>
      <c r="AF145" s="6">
        <v>0</v>
      </c>
      <c r="AG145" s="6">
        <v>310</v>
      </c>
      <c r="AH145" s="6">
        <v>310</v>
      </c>
      <c r="AI145" s="6"/>
    </row>
    <row r="146" spans="2:35" ht="14.5">
      <c r="B146" s="2806" t="s">
        <v>626</v>
      </c>
      <c r="C146" s="6">
        <v>0</v>
      </c>
      <c r="D146" s="6">
        <v>0</v>
      </c>
      <c r="E146" s="6">
        <v>0</v>
      </c>
      <c r="F146" s="6">
        <v>0</v>
      </c>
      <c r="G146" s="6">
        <v>0</v>
      </c>
      <c r="H146" s="6">
        <v>0</v>
      </c>
      <c r="I146" s="6">
        <v>0</v>
      </c>
      <c r="J146" s="6">
        <v>0</v>
      </c>
      <c r="K146" s="6">
        <v>0</v>
      </c>
      <c r="L146" s="6">
        <v>0</v>
      </c>
      <c r="M146" s="6">
        <v>0</v>
      </c>
      <c r="N146" s="6">
        <v>0</v>
      </c>
      <c r="O146" s="6">
        <v>0</v>
      </c>
      <c r="P146" s="6">
        <v>0</v>
      </c>
      <c r="Q146" s="6">
        <v>0</v>
      </c>
      <c r="R146" s="6">
        <v>0</v>
      </c>
      <c r="S146" s="6">
        <v>0</v>
      </c>
      <c r="T146" s="6">
        <v>0</v>
      </c>
      <c r="U146" s="6">
        <v>0</v>
      </c>
      <c r="V146" s="6">
        <v>0</v>
      </c>
      <c r="W146" s="6">
        <v>0</v>
      </c>
      <c r="X146" s="6">
        <v>0</v>
      </c>
      <c r="Y146" s="6">
        <v>0</v>
      </c>
      <c r="Z146" s="6">
        <v>0</v>
      </c>
      <c r="AA146" s="6">
        <v>0</v>
      </c>
      <c r="AB146" s="6">
        <v>0</v>
      </c>
      <c r="AC146" s="6">
        <v>0</v>
      </c>
      <c r="AD146" s="6">
        <v>0</v>
      </c>
      <c r="AE146" s="6">
        <v>0</v>
      </c>
      <c r="AF146" s="6">
        <v>0</v>
      </c>
      <c r="AG146" s="6">
        <v>320</v>
      </c>
      <c r="AH146" s="6">
        <v>320</v>
      </c>
      <c r="AI146" s="6"/>
    </row>
    <row r="147" spans="2:35" ht="14.5">
      <c r="B147" s="2806" t="s">
        <v>627</v>
      </c>
      <c r="C147" s="6">
        <v>0</v>
      </c>
      <c r="D147" s="6">
        <v>0</v>
      </c>
      <c r="E147" s="6">
        <v>0</v>
      </c>
      <c r="F147" s="6">
        <v>0</v>
      </c>
      <c r="G147" s="6">
        <v>0</v>
      </c>
      <c r="H147" s="6">
        <v>0</v>
      </c>
      <c r="I147" s="6">
        <v>0</v>
      </c>
      <c r="J147" s="6">
        <v>0</v>
      </c>
      <c r="K147" s="6">
        <v>0</v>
      </c>
      <c r="L147" s="6">
        <v>0</v>
      </c>
      <c r="M147" s="6">
        <v>0</v>
      </c>
      <c r="N147" s="6">
        <v>0</v>
      </c>
      <c r="O147" s="6">
        <v>0</v>
      </c>
      <c r="P147" s="6">
        <v>0</v>
      </c>
      <c r="Q147" s="6">
        <v>0</v>
      </c>
      <c r="R147" s="6">
        <v>0</v>
      </c>
      <c r="S147" s="6">
        <v>0</v>
      </c>
      <c r="T147" s="6">
        <v>0</v>
      </c>
      <c r="U147" s="6">
        <v>0</v>
      </c>
      <c r="V147" s="6">
        <v>0</v>
      </c>
      <c r="W147" s="6">
        <v>0</v>
      </c>
      <c r="X147" s="6">
        <v>0</v>
      </c>
      <c r="Y147" s="6">
        <v>0</v>
      </c>
      <c r="Z147" s="6">
        <v>0</v>
      </c>
      <c r="AA147" s="6">
        <v>0</v>
      </c>
      <c r="AB147" s="6">
        <v>0</v>
      </c>
      <c r="AC147" s="6">
        <v>0</v>
      </c>
      <c r="AD147" s="6">
        <v>0</v>
      </c>
      <c r="AE147" s="6">
        <v>0</v>
      </c>
      <c r="AF147" s="6">
        <v>0</v>
      </c>
      <c r="AG147" s="6">
        <v>250</v>
      </c>
      <c r="AH147" s="6">
        <v>250</v>
      </c>
      <c r="AI147" s="6"/>
    </row>
    <row r="148" spans="2:35" ht="14.5">
      <c r="B148" s="2806" t="s">
        <v>628</v>
      </c>
      <c r="C148" s="6">
        <v>0</v>
      </c>
      <c r="D148" s="6">
        <v>0</v>
      </c>
      <c r="E148" s="6">
        <v>0</v>
      </c>
      <c r="F148" s="6">
        <v>0</v>
      </c>
      <c r="G148" s="6">
        <v>0</v>
      </c>
      <c r="H148" s="6">
        <v>0</v>
      </c>
      <c r="I148" s="6">
        <v>0</v>
      </c>
      <c r="J148" s="6">
        <v>0</v>
      </c>
      <c r="K148" s="6">
        <v>0</v>
      </c>
      <c r="L148" s="6">
        <v>0</v>
      </c>
      <c r="M148" s="6">
        <v>0</v>
      </c>
      <c r="N148" s="6">
        <v>0</v>
      </c>
      <c r="O148" s="6">
        <v>0</v>
      </c>
      <c r="P148" s="6">
        <v>0</v>
      </c>
      <c r="Q148" s="6">
        <v>0</v>
      </c>
      <c r="R148" s="6">
        <v>0</v>
      </c>
      <c r="S148" s="6">
        <v>0</v>
      </c>
      <c r="T148" s="6">
        <v>0</v>
      </c>
      <c r="U148" s="6">
        <v>0</v>
      </c>
      <c r="V148" s="6">
        <v>0</v>
      </c>
      <c r="W148" s="6">
        <v>0</v>
      </c>
      <c r="X148" s="6">
        <v>0</v>
      </c>
      <c r="Y148" s="6">
        <v>0</v>
      </c>
      <c r="Z148" s="6">
        <v>0</v>
      </c>
      <c r="AA148" s="6">
        <v>0</v>
      </c>
      <c r="AB148" s="6">
        <v>0</v>
      </c>
      <c r="AC148" s="6">
        <v>0</v>
      </c>
      <c r="AD148" s="6">
        <v>0</v>
      </c>
      <c r="AE148" s="6">
        <v>0</v>
      </c>
      <c r="AF148" s="6">
        <v>0</v>
      </c>
      <c r="AG148" s="6">
        <v>990</v>
      </c>
      <c r="AH148" s="6">
        <v>990</v>
      </c>
      <c r="AI148" s="6"/>
    </row>
    <row r="149" spans="2:35" ht="14.5">
      <c r="B149" s="2806" t="s">
        <v>629</v>
      </c>
      <c r="C149" s="6">
        <v>0</v>
      </c>
      <c r="D149" s="6">
        <v>0</v>
      </c>
      <c r="E149" s="6">
        <v>0</v>
      </c>
      <c r="F149" s="6">
        <v>0</v>
      </c>
      <c r="G149" s="6">
        <v>0</v>
      </c>
      <c r="H149" s="6">
        <v>0</v>
      </c>
      <c r="I149" s="6">
        <v>0</v>
      </c>
      <c r="J149" s="6">
        <v>0</v>
      </c>
      <c r="K149" s="6">
        <v>0</v>
      </c>
      <c r="L149" s="6">
        <v>0</v>
      </c>
      <c r="M149" s="6">
        <v>0</v>
      </c>
      <c r="N149" s="6">
        <v>0</v>
      </c>
      <c r="O149" s="6">
        <v>0</v>
      </c>
      <c r="P149" s="6">
        <v>0</v>
      </c>
      <c r="Q149" s="6">
        <v>0</v>
      </c>
      <c r="R149" s="6">
        <v>0</v>
      </c>
      <c r="S149" s="6">
        <v>0</v>
      </c>
      <c r="T149" s="6">
        <v>0</v>
      </c>
      <c r="U149" s="6">
        <v>0</v>
      </c>
      <c r="V149" s="6">
        <v>0</v>
      </c>
      <c r="W149" s="6">
        <v>0</v>
      </c>
      <c r="X149" s="6">
        <v>0</v>
      </c>
      <c r="Y149" s="6">
        <v>0</v>
      </c>
      <c r="Z149" s="6">
        <v>0</v>
      </c>
      <c r="AA149" s="6">
        <v>0</v>
      </c>
      <c r="AB149" s="6">
        <v>0</v>
      </c>
      <c r="AC149" s="6">
        <v>0</v>
      </c>
      <c r="AD149" s="6">
        <v>0</v>
      </c>
      <c r="AE149" s="6">
        <v>0</v>
      </c>
      <c r="AF149" s="6">
        <v>0</v>
      </c>
      <c r="AG149" s="6">
        <v>440</v>
      </c>
      <c r="AH149" s="6">
        <v>440</v>
      </c>
      <c r="AI149" s="6"/>
    </row>
    <row r="150" spans="2:35" ht="14.5">
      <c r="B150" s="2806" t="s">
        <v>630</v>
      </c>
      <c r="C150" s="6">
        <v>0</v>
      </c>
      <c r="D150" s="6">
        <v>0</v>
      </c>
      <c r="E150" s="6">
        <v>0</v>
      </c>
      <c r="F150" s="6">
        <v>0</v>
      </c>
      <c r="G150" s="6">
        <v>0</v>
      </c>
      <c r="H150" s="6">
        <v>0</v>
      </c>
      <c r="I150" s="6">
        <v>0</v>
      </c>
      <c r="J150" s="6">
        <v>0</v>
      </c>
      <c r="K150" s="6">
        <v>0</v>
      </c>
      <c r="L150" s="6">
        <v>0</v>
      </c>
      <c r="M150" s="6">
        <v>0</v>
      </c>
      <c r="N150" s="6">
        <v>0</v>
      </c>
      <c r="O150" s="6">
        <v>0</v>
      </c>
      <c r="P150" s="6">
        <v>0</v>
      </c>
      <c r="Q150" s="6">
        <v>0</v>
      </c>
      <c r="R150" s="6">
        <v>0</v>
      </c>
      <c r="S150" s="6">
        <v>0</v>
      </c>
      <c r="T150" s="6">
        <v>0</v>
      </c>
      <c r="U150" s="6">
        <v>0</v>
      </c>
      <c r="V150" s="6">
        <v>0</v>
      </c>
      <c r="W150" s="6">
        <v>0</v>
      </c>
      <c r="X150" s="6">
        <v>0</v>
      </c>
      <c r="Y150" s="6">
        <v>0</v>
      </c>
      <c r="Z150" s="6">
        <v>0</v>
      </c>
      <c r="AA150" s="6">
        <v>0</v>
      </c>
      <c r="AB150" s="6">
        <v>0</v>
      </c>
      <c r="AC150" s="6">
        <v>0</v>
      </c>
      <c r="AD150" s="6">
        <v>0</v>
      </c>
      <c r="AE150" s="6">
        <v>0</v>
      </c>
      <c r="AF150" s="6">
        <v>0</v>
      </c>
      <c r="AG150" s="6">
        <v>50</v>
      </c>
      <c r="AH150" s="6">
        <v>50</v>
      </c>
      <c r="AI150" s="6"/>
    </row>
    <row r="151" spans="2:35">
      <c r="B151" s="5" t="s">
        <v>174</v>
      </c>
      <c r="C151" s="6">
        <v>10</v>
      </c>
      <c r="D151" s="6">
        <v>20</v>
      </c>
      <c r="E151" s="6">
        <v>0</v>
      </c>
      <c r="F151" s="6">
        <v>0</v>
      </c>
      <c r="G151" s="6">
        <v>70</v>
      </c>
      <c r="H151" s="6">
        <v>0</v>
      </c>
      <c r="I151" s="6">
        <v>20</v>
      </c>
      <c r="J151" s="6">
        <v>40</v>
      </c>
      <c r="K151" s="6">
        <v>0</v>
      </c>
      <c r="L151" s="6">
        <v>0</v>
      </c>
      <c r="M151" s="6">
        <v>0</v>
      </c>
      <c r="N151" s="6">
        <v>0</v>
      </c>
      <c r="O151" s="6">
        <v>0</v>
      </c>
      <c r="P151" s="6">
        <v>10</v>
      </c>
      <c r="Q151" s="6">
        <v>0</v>
      </c>
      <c r="R151" s="6">
        <v>920</v>
      </c>
      <c r="S151" s="6" t="s">
        <v>40</v>
      </c>
      <c r="T151" s="6">
        <v>0</v>
      </c>
      <c r="U151" s="6">
        <v>0</v>
      </c>
      <c r="V151" s="6">
        <v>10</v>
      </c>
      <c r="W151" s="6">
        <v>20</v>
      </c>
      <c r="X151" s="6">
        <v>10</v>
      </c>
      <c r="Y151" s="6">
        <v>0</v>
      </c>
      <c r="Z151" s="6">
        <v>0</v>
      </c>
      <c r="AA151" s="6">
        <v>20</v>
      </c>
      <c r="AB151" s="6">
        <v>0</v>
      </c>
      <c r="AC151" s="6">
        <v>20</v>
      </c>
      <c r="AD151" s="6">
        <v>0</v>
      </c>
      <c r="AE151" s="6">
        <v>0</v>
      </c>
      <c r="AF151" s="6">
        <v>0</v>
      </c>
      <c r="AG151" s="6">
        <v>0</v>
      </c>
      <c r="AH151" s="6">
        <v>1160</v>
      </c>
      <c r="AI151" s="6"/>
    </row>
    <row r="152" spans="2:35" ht="14.5">
      <c r="B152" s="2806" t="s">
        <v>631</v>
      </c>
      <c r="C152" s="6">
        <v>0</v>
      </c>
      <c r="D152" s="6">
        <v>0</v>
      </c>
      <c r="E152" s="6">
        <v>0</v>
      </c>
      <c r="F152" s="6">
        <v>0</v>
      </c>
      <c r="G152" s="6">
        <v>0</v>
      </c>
      <c r="H152" s="6">
        <v>0</v>
      </c>
      <c r="I152" s="6">
        <v>0</v>
      </c>
      <c r="J152" s="6">
        <v>0</v>
      </c>
      <c r="K152" s="6">
        <v>0</v>
      </c>
      <c r="L152" s="6">
        <v>0</v>
      </c>
      <c r="M152" s="6">
        <v>0</v>
      </c>
      <c r="N152" s="6">
        <v>0</v>
      </c>
      <c r="O152" s="6">
        <v>0</v>
      </c>
      <c r="P152" s="6">
        <v>0</v>
      </c>
      <c r="Q152" s="6">
        <v>0</v>
      </c>
      <c r="R152" s="6">
        <v>0</v>
      </c>
      <c r="S152" s="6">
        <v>0</v>
      </c>
      <c r="T152" s="6">
        <v>0</v>
      </c>
      <c r="U152" s="6">
        <v>0</v>
      </c>
      <c r="V152" s="6">
        <v>0</v>
      </c>
      <c r="W152" s="6">
        <v>0</v>
      </c>
      <c r="X152" s="6">
        <v>0</v>
      </c>
      <c r="Y152" s="6">
        <v>0</v>
      </c>
      <c r="Z152" s="6">
        <v>0</v>
      </c>
      <c r="AA152" s="6">
        <v>0</v>
      </c>
      <c r="AB152" s="6">
        <v>0</v>
      </c>
      <c r="AC152" s="6">
        <v>0</v>
      </c>
      <c r="AD152" s="6">
        <v>0</v>
      </c>
      <c r="AE152" s="6">
        <v>0</v>
      </c>
      <c r="AF152" s="6">
        <v>0</v>
      </c>
      <c r="AG152" s="6">
        <v>60</v>
      </c>
      <c r="AH152" s="6">
        <v>60</v>
      </c>
      <c r="AI152" s="6"/>
    </row>
    <row r="153" spans="2:35">
      <c r="B153" s="5" t="s">
        <v>176</v>
      </c>
      <c r="C153" s="6">
        <v>10</v>
      </c>
      <c r="D153" s="6">
        <v>10</v>
      </c>
      <c r="E153" s="6">
        <v>0</v>
      </c>
      <c r="F153" s="6">
        <v>0</v>
      </c>
      <c r="G153" s="6">
        <v>60</v>
      </c>
      <c r="H153" s="6">
        <v>0</v>
      </c>
      <c r="I153" s="6">
        <v>20</v>
      </c>
      <c r="J153" s="6">
        <v>30</v>
      </c>
      <c r="K153" s="6">
        <v>0</v>
      </c>
      <c r="L153" s="6">
        <v>0</v>
      </c>
      <c r="M153" s="6">
        <v>0</v>
      </c>
      <c r="N153" s="6">
        <v>0</v>
      </c>
      <c r="O153" s="6">
        <v>0</v>
      </c>
      <c r="P153" s="6">
        <v>40</v>
      </c>
      <c r="Q153" s="6">
        <v>0</v>
      </c>
      <c r="R153" s="6">
        <v>1600</v>
      </c>
      <c r="S153" s="6">
        <v>0</v>
      </c>
      <c r="T153" s="6">
        <v>0</v>
      </c>
      <c r="U153" s="6">
        <v>0</v>
      </c>
      <c r="V153" s="6">
        <v>10</v>
      </c>
      <c r="W153" s="6">
        <v>0</v>
      </c>
      <c r="X153" s="6">
        <v>20</v>
      </c>
      <c r="Y153" s="6">
        <v>0</v>
      </c>
      <c r="Z153" s="6">
        <v>0</v>
      </c>
      <c r="AA153" s="6">
        <v>0</v>
      </c>
      <c r="AB153" s="6">
        <v>0</v>
      </c>
      <c r="AC153" s="6" t="s">
        <v>40</v>
      </c>
      <c r="AD153" s="6">
        <v>0</v>
      </c>
      <c r="AE153" s="6">
        <v>0</v>
      </c>
      <c r="AF153" s="6">
        <v>0</v>
      </c>
      <c r="AG153" s="6">
        <v>0</v>
      </c>
      <c r="AH153" s="6">
        <v>1800</v>
      </c>
      <c r="AI153" s="6"/>
    </row>
    <row r="154" spans="2:35" ht="14.5">
      <c r="B154" s="2806" t="s">
        <v>632</v>
      </c>
      <c r="C154" s="6">
        <v>0</v>
      </c>
      <c r="D154" s="6">
        <v>0</v>
      </c>
      <c r="E154" s="6">
        <v>0</v>
      </c>
      <c r="F154" s="6">
        <v>0</v>
      </c>
      <c r="G154" s="6">
        <v>0</v>
      </c>
      <c r="H154" s="6">
        <v>0</v>
      </c>
      <c r="I154" s="6">
        <v>0</v>
      </c>
      <c r="J154" s="6">
        <v>0</v>
      </c>
      <c r="K154" s="6">
        <v>0</v>
      </c>
      <c r="L154" s="6">
        <v>0</v>
      </c>
      <c r="M154" s="6">
        <v>0</v>
      </c>
      <c r="N154" s="6">
        <v>0</v>
      </c>
      <c r="O154" s="6">
        <v>0</v>
      </c>
      <c r="P154" s="6">
        <v>0</v>
      </c>
      <c r="Q154" s="6">
        <v>0</v>
      </c>
      <c r="R154" s="6">
        <v>0</v>
      </c>
      <c r="S154" s="6">
        <v>0</v>
      </c>
      <c r="T154" s="6">
        <v>0</v>
      </c>
      <c r="U154" s="6">
        <v>0</v>
      </c>
      <c r="V154" s="6">
        <v>0</v>
      </c>
      <c r="W154" s="6">
        <v>0</v>
      </c>
      <c r="X154" s="6">
        <v>0</v>
      </c>
      <c r="Y154" s="6">
        <v>0</v>
      </c>
      <c r="Z154" s="6">
        <v>0</v>
      </c>
      <c r="AA154" s="6">
        <v>0</v>
      </c>
      <c r="AB154" s="6">
        <v>0</v>
      </c>
      <c r="AC154" s="6">
        <v>0</v>
      </c>
      <c r="AD154" s="6">
        <v>0</v>
      </c>
      <c r="AE154" s="6">
        <v>0</v>
      </c>
      <c r="AF154" s="6">
        <v>0</v>
      </c>
      <c r="AG154" s="6">
        <v>20</v>
      </c>
      <c r="AH154" s="6">
        <v>20</v>
      </c>
      <c r="AI154" s="6"/>
    </row>
    <row r="155" spans="2:35" ht="14.5">
      <c r="B155" s="2806" t="s">
        <v>633</v>
      </c>
      <c r="C155" s="6">
        <v>0</v>
      </c>
      <c r="D155" s="6">
        <v>0</v>
      </c>
      <c r="E155" s="6">
        <v>0</v>
      </c>
      <c r="F155" s="6">
        <v>0</v>
      </c>
      <c r="G155" s="6">
        <v>0</v>
      </c>
      <c r="H155" s="6">
        <v>0</v>
      </c>
      <c r="I155" s="6">
        <v>0</v>
      </c>
      <c r="J155" s="6">
        <v>0</v>
      </c>
      <c r="K155" s="6">
        <v>0</v>
      </c>
      <c r="L155" s="6">
        <v>0</v>
      </c>
      <c r="M155" s="6">
        <v>0</v>
      </c>
      <c r="N155" s="6">
        <v>0</v>
      </c>
      <c r="O155" s="6">
        <v>0</v>
      </c>
      <c r="P155" s="6">
        <v>0</v>
      </c>
      <c r="Q155" s="6">
        <v>0</v>
      </c>
      <c r="R155" s="6">
        <v>0</v>
      </c>
      <c r="S155" s="6">
        <v>0</v>
      </c>
      <c r="T155" s="6">
        <v>0</v>
      </c>
      <c r="U155" s="6">
        <v>0</v>
      </c>
      <c r="V155" s="6">
        <v>0</v>
      </c>
      <c r="W155" s="6">
        <v>0</v>
      </c>
      <c r="X155" s="6">
        <v>0</v>
      </c>
      <c r="Y155" s="6">
        <v>0</v>
      </c>
      <c r="Z155" s="6">
        <v>0</v>
      </c>
      <c r="AA155" s="6">
        <v>0</v>
      </c>
      <c r="AB155" s="6">
        <v>0</v>
      </c>
      <c r="AC155" s="6">
        <v>0</v>
      </c>
      <c r="AD155" s="6">
        <v>0</v>
      </c>
      <c r="AE155" s="6">
        <v>0</v>
      </c>
      <c r="AF155" s="6">
        <v>0</v>
      </c>
      <c r="AG155" s="6">
        <v>190</v>
      </c>
      <c r="AH155" s="6">
        <v>190</v>
      </c>
      <c r="AI155" s="6"/>
    </row>
    <row r="156" spans="2:35" ht="14.5">
      <c r="B156" s="2806" t="s">
        <v>634</v>
      </c>
      <c r="C156" s="6">
        <v>0</v>
      </c>
      <c r="D156" s="6">
        <v>0</v>
      </c>
      <c r="E156" s="6">
        <v>0</v>
      </c>
      <c r="F156" s="6">
        <v>0</v>
      </c>
      <c r="G156" s="6">
        <v>0</v>
      </c>
      <c r="H156" s="6">
        <v>0</v>
      </c>
      <c r="I156" s="6">
        <v>0</v>
      </c>
      <c r="J156" s="6">
        <v>0</v>
      </c>
      <c r="K156" s="6">
        <v>0</v>
      </c>
      <c r="L156" s="6">
        <v>0</v>
      </c>
      <c r="M156" s="6">
        <v>0</v>
      </c>
      <c r="N156" s="6">
        <v>0</v>
      </c>
      <c r="O156" s="6">
        <v>0</v>
      </c>
      <c r="P156" s="6">
        <v>0</v>
      </c>
      <c r="Q156" s="6">
        <v>0</v>
      </c>
      <c r="R156" s="6">
        <v>0</v>
      </c>
      <c r="S156" s="6">
        <v>0</v>
      </c>
      <c r="T156" s="6">
        <v>0</v>
      </c>
      <c r="U156" s="6">
        <v>0</v>
      </c>
      <c r="V156" s="6">
        <v>0</v>
      </c>
      <c r="W156" s="6">
        <v>0</v>
      </c>
      <c r="X156" s="6">
        <v>0</v>
      </c>
      <c r="Y156" s="6">
        <v>0</v>
      </c>
      <c r="Z156" s="6">
        <v>0</v>
      </c>
      <c r="AA156" s="6">
        <v>0</v>
      </c>
      <c r="AB156" s="6">
        <v>0</v>
      </c>
      <c r="AC156" s="6">
        <v>0</v>
      </c>
      <c r="AD156" s="6">
        <v>0</v>
      </c>
      <c r="AE156" s="6">
        <v>0</v>
      </c>
      <c r="AF156" s="6">
        <v>0</v>
      </c>
      <c r="AG156" s="6">
        <v>50</v>
      </c>
      <c r="AH156" s="6">
        <v>50</v>
      </c>
      <c r="AI156" s="6"/>
    </row>
    <row r="157" spans="2:35">
      <c r="B157" s="5" t="s">
        <v>180</v>
      </c>
      <c r="C157" s="6">
        <v>80</v>
      </c>
      <c r="D157" s="6" t="s">
        <v>40</v>
      </c>
      <c r="E157" s="6">
        <v>0</v>
      </c>
      <c r="F157" s="6">
        <v>0</v>
      </c>
      <c r="G157" s="6">
        <v>30</v>
      </c>
      <c r="H157" s="6">
        <v>0</v>
      </c>
      <c r="I157" s="6">
        <v>70</v>
      </c>
      <c r="J157" s="6">
        <v>100</v>
      </c>
      <c r="K157" s="6">
        <v>0</v>
      </c>
      <c r="L157" s="6">
        <v>0</v>
      </c>
      <c r="M157" s="6">
        <v>10</v>
      </c>
      <c r="N157" s="6">
        <v>0</v>
      </c>
      <c r="O157" s="6">
        <v>0</v>
      </c>
      <c r="P157" s="6">
        <v>10</v>
      </c>
      <c r="Q157" s="6">
        <v>0</v>
      </c>
      <c r="R157" s="6">
        <v>3430</v>
      </c>
      <c r="S157" s="6">
        <v>0</v>
      </c>
      <c r="T157" s="6">
        <v>0</v>
      </c>
      <c r="U157" s="6">
        <v>0</v>
      </c>
      <c r="V157" s="6">
        <v>0</v>
      </c>
      <c r="W157" s="6">
        <v>10</v>
      </c>
      <c r="X157" s="6">
        <v>0</v>
      </c>
      <c r="Y157" s="6">
        <v>70</v>
      </c>
      <c r="Z157" s="6">
        <v>0</v>
      </c>
      <c r="AA157" s="6">
        <v>0</v>
      </c>
      <c r="AB157" s="6">
        <v>0</v>
      </c>
      <c r="AC157" s="6">
        <v>0</v>
      </c>
      <c r="AD157" s="6">
        <v>0</v>
      </c>
      <c r="AE157" s="6">
        <v>0</v>
      </c>
      <c r="AF157" s="6">
        <v>670</v>
      </c>
      <c r="AG157" s="6">
        <v>0</v>
      </c>
      <c r="AH157" s="6">
        <v>4490</v>
      </c>
      <c r="AI157" s="6"/>
    </row>
    <row r="158" spans="2:35" ht="14.5">
      <c r="B158" s="2806" t="s">
        <v>635</v>
      </c>
      <c r="C158" s="6">
        <v>0</v>
      </c>
      <c r="D158" s="6">
        <v>0</v>
      </c>
      <c r="E158" s="6">
        <v>0</v>
      </c>
      <c r="F158" s="6">
        <v>0</v>
      </c>
      <c r="G158" s="6">
        <v>0</v>
      </c>
      <c r="H158" s="6">
        <v>0</v>
      </c>
      <c r="I158" s="6">
        <v>0</v>
      </c>
      <c r="J158" s="6">
        <v>0</v>
      </c>
      <c r="K158" s="6">
        <v>0</v>
      </c>
      <c r="L158" s="6">
        <v>0</v>
      </c>
      <c r="M158" s="6">
        <v>0</v>
      </c>
      <c r="N158" s="6">
        <v>0</v>
      </c>
      <c r="O158" s="6">
        <v>0</v>
      </c>
      <c r="P158" s="6">
        <v>0</v>
      </c>
      <c r="Q158" s="6">
        <v>0</v>
      </c>
      <c r="R158" s="6">
        <v>0</v>
      </c>
      <c r="S158" s="6">
        <v>0</v>
      </c>
      <c r="T158" s="6">
        <v>0</v>
      </c>
      <c r="U158" s="6">
        <v>0</v>
      </c>
      <c r="V158" s="6">
        <v>0</v>
      </c>
      <c r="W158" s="6">
        <v>0</v>
      </c>
      <c r="X158" s="6">
        <v>0</v>
      </c>
      <c r="Y158" s="6">
        <v>0</v>
      </c>
      <c r="Z158" s="6">
        <v>0</v>
      </c>
      <c r="AA158" s="6">
        <v>0</v>
      </c>
      <c r="AB158" s="6">
        <v>0</v>
      </c>
      <c r="AC158" s="6">
        <v>0</v>
      </c>
      <c r="AD158" s="6">
        <v>0</v>
      </c>
      <c r="AE158" s="6">
        <v>0</v>
      </c>
      <c r="AF158" s="6">
        <v>0</v>
      </c>
      <c r="AG158" s="6">
        <v>290</v>
      </c>
      <c r="AH158" s="6">
        <v>290</v>
      </c>
      <c r="AI158" s="6"/>
    </row>
    <row r="159" spans="2:35" ht="14.5">
      <c r="B159" s="2806" t="s">
        <v>636</v>
      </c>
      <c r="C159" s="6">
        <v>0</v>
      </c>
      <c r="D159" s="6">
        <v>0</v>
      </c>
      <c r="E159" s="6">
        <v>0</v>
      </c>
      <c r="F159" s="6">
        <v>0</v>
      </c>
      <c r="G159" s="6">
        <v>0</v>
      </c>
      <c r="H159" s="6">
        <v>0</v>
      </c>
      <c r="I159" s="6">
        <v>0</v>
      </c>
      <c r="J159" s="6">
        <v>0</v>
      </c>
      <c r="K159" s="6">
        <v>0</v>
      </c>
      <c r="L159" s="6">
        <v>0</v>
      </c>
      <c r="M159" s="6">
        <v>0</v>
      </c>
      <c r="N159" s="6">
        <v>0</v>
      </c>
      <c r="O159" s="6">
        <v>0</v>
      </c>
      <c r="P159" s="6">
        <v>0</v>
      </c>
      <c r="Q159" s="6">
        <v>0</v>
      </c>
      <c r="R159" s="6">
        <v>0</v>
      </c>
      <c r="S159" s="6">
        <v>0</v>
      </c>
      <c r="T159" s="6">
        <v>0</v>
      </c>
      <c r="U159" s="6">
        <v>0</v>
      </c>
      <c r="V159" s="6">
        <v>0</v>
      </c>
      <c r="W159" s="6">
        <v>0</v>
      </c>
      <c r="X159" s="6">
        <v>0</v>
      </c>
      <c r="Y159" s="6">
        <v>0</v>
      </c>
      <c r="Z159" s="6">
        <v>0</v>
      </c>
      <c r="AA159" s="6">
        <v>0</v>
      </c>
      <c r="AB159" s="6">
        <v>0</v>
      </c>
      <c r="AC159" s="6">
        <v>0</v>
      </c>
      <c r="AD159" s="6">
        <v>0</v>
      </c>
      <c r="AE159" s="6">
        <v>0</v>
      </c>
      <c r="AF159" s="6">
        <v>0</v>
      </c>
      <c r="AG159" s="6">
        <v>1140</v>
      </c>
      <c r="AH159" s="6">
        <v>1140</v>
      </c>
      <c r="AI159" s="6"/>
    </row>
    <row r="160" spans="2:35" ht="14.5">
      <c r="B160" s="2806" t="s">
        <v>637</v>
      </c>
      <c r="C160" s="6">
        <v>0</v>
      </c>
      <c r="D160" s="6">
        <v>0</v>
      </c>
      <c r="E160" s="6">
        <v>0</v>
      </c>
      <c r="F160" s="6">
        <v>0</v>
      </c>
      <c r="G160" s="6">
        <v>0</v>
      </c>
      <c r="H160" s="6">
        <v>0</v>
      </c>
      <c r="I160" s="6">
        <v>0</v>
      </c>
      <c r="J160" s="6">
        <v>0</v>
      </c>
      <c r="K160" s="6">
        <v>0</v>
      </c>
      <c r="L160" s="6">
        <v>0</v>
      </c>
      <c r="M160" s="6">
        <v>0</v>
      </c>
      <c r="N160" s="6">
        <v>0</v>
      </c>
      <c r="O160" s="6">
        <v>0</v>
      </c>
      <c r="P160" s="6">
        <v>0</v>
      </c>
      <c r="Q160" s="6">
        <v>0</v>
      </c>
      <c r="R160" s="6">
        <v>0</v>
      </c>
      <c r="S160" s="6">
        <v>0</v>
      </c>
      <c r="T160" s="6">
        <v>0</v>
      </c>
      <c r="U160" s="6">
        <v>0</v>
      </c>
      <c r="V160" s="6">
        <v>0</v>
      </c>
      <c r="W160" s="6">
        <v>0</v>
      </c>
      <c r="X160" s="6">
        <v>0</v>
      </c>
      <c r="Y160" s="6">
        <v>0</v>
      </c>
      <c r="Z160" s="6">
        <v>0</v>
      </c>
      <c r="AA160" s="6">
        <v>0</v>
      </c>
      <c r="AB160" s="6">
        <v>0</v>
      </c>
      <c r="AC160" s="6">
        <v>0</v>
      </c>
      <c r="AD160" s="6">
        <v>0</v>
      </c>
      <c r="AE160" s="6">
        <v>0</v>
      </c>
      <c r="AF160" s="6">
        <v>0</v>
      </c>
      <c r="AG160" s="6">
        <v>240</v>
      </c>
      <c r="AH160" s="6">
        <v>240</v>
      </c>
      <c r="AI160" s="6"/>
    </row>
    <row r="161" spans="2:35" ht="14.5">
      <c r="B161" s="2806" t="s">
        <v>638</v>
      </c>
      <c r="C161" s="6">
        <v>0</v>
      </c>
      <c r="D161" s="6">
        <v>0</v>
      </c>
      <c r="E161" s="6">
        <v>0</v>
      </c>
      <c r="F161" s="6">
        <v>0</v>
      </c>
      <c r="G161" s="6">
        <v>0</v>
      </c>
      <c r="H161" s="6">
        <v>0</v>
      </c>
      <c r="I161" s="6">
        <v>0</v>
      </c>
      <c r="J161" s="6">
        <v>0</v>
      </c>
      <c r="K161" s="6">
        <v>0</v>
      </c>
      <c r="L161" s="6">
        <v>0</v>
      </c>
      <c r="M161" s="6">
        <v>0</v>
      </c>
      <c r="N161" s="6">
        <v>0</v>
      </c>
      <c r="O161" s="6">
        <v>0</v>
      </c>
      <c r="P161" s="6">
        <v>0</v>
      </c>
      <c r="Q161" s="6">
        <v>0</v>
      </c>
      <c r="R161" s="6">
        <v>0</v>
      </c>
      <c r="S161" s="6">
        <v>0</v>
      </c>
      <c r="T161" s="6">
        <v>0</v>
      </c>
      <c r="U161" s="6">
        <v>0</v>
      </c>
      <c r="V161" s="6">
        <v>0</v>
      </c>
      <c r="W161" s="6">
        <v>0</v>
      </c>
      <c r="X161" s="6">
        <v>0</v>
      </c>
      <c r="Y161" s="6">
        <v>0</v>
      </c>
      <c r="Z161" s="6">
        <v>0</v>
      </c>
      <c r="AA161" s="6">
        <v>0</v>
      </c>
      <c r="AB161" s="6">
        <v>0</v>
      </c>
      <c r="AC161" s="6">
        <v>0</v>
      </c>
      <c r="AD161" s="6">
        <v>0</v>
      </c>
      <c r="AE161" s="6">
        <v>0</v>
      </c>
      <c r="AF161" s="6">
        <v>0</v>
      </c>
      <c r="AG161" s="6">
        <v>490</v>
      </c>
      <c r="AH161" s="6">
        <v>490</v>
      </c>
      <c r="AI161" s="6"/>
    </row>
    <row r="162" spans="2:35">
      <c r="B162" s="5"/>
    </row>
    <row r="163" spans="2:35" ht="13">
      <c r="B163" s="3" t="s">
        <v>185</v>
      </c>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row>
    <row r="164" spans="2:35">
      <c r="B164" s="5" t="s">
        <v>186</v>
      </c>
      <c r="C164" s="6">
        <v>90</v>
      </c>
      <c r="D164" s="6">
        <v>110</v>
      </c>
      <c r="E164" s="6">
        <v>30</v>
      </c>
      <c r="F164" s="6" t="s">
        <v>40</v>
      </c>
      <c r="G164" s="6">
        <v>120</v>
      </c>
      <c r="H164" s="6">
        <v>170</v>
      </c>
      <c r="I164" s="6">
        <v>200</v>
      </c>
      <c r="J164" s="6">
        <v>100</v>
      </c>
      <c r="K164" s="6">
        <v>0</v>
      </c>
      <c r="L164" s="6">
        <v>10</v>
      </c>
      <c r="M164" s="6">
        <v>0</v>
      </c>
      <c r="N164" s="6">
        <v>30</v>
      </c>
      <c r="O164" s="6">
        <v>20</v>
      </c>
      <c r="P164" s="6" t="s">
        <v>40</v>
      </c>
      <c r="Q164" s="6">
        <v>0</v>
      </c>
      <c r="R164" s="6">
        <v>90</v>
      </c>
      <c r="S164" s="6">
        <v>20</v>
      </c>
      <c r="T164" s="6">
        <v>0</v>
      </c>
      <c r="U164" s="6">
        <v>0</v>
      </c>
      <c r="V164" s="6">
        <v>970</v>
      </c>
      <c r="W164" s="6">
        <v>480</v>
      </c>
      <c r="X164" s="6">
        <v>20</v>
      </c>
      <c r="Y164" s="6">
        <v>0</v>
      </c>
      <c r="Z164" s="6">
        <v>60</v>
      </c>
      <c r="AA164" s="6">
        <v>170</v>
      </c>
      <c r="AB164" s="6">
        <v>40</v>
      </c>
      <c r="AC164" s="6">
        <v>120</v>
      </c>
      <c r="AD164" s="6">
        <v>0</v>
      </c>
      <c r="AE164" s="6">
        <v>0</v>
      </c>
      <c r="AF164" s="6">
        <v>460</v>
      </c>
      <c r="AG164" s="6">
        <v>210</v>
      </c>
      <c r="AH164" s="6">
        <v>3510</v>
      </c>
      <c r="AI164" s="6"/>
    </row>
    <row r="165" spans="2:35">
      <c r="B165" s="5" t="s">
        <v>187</v>
      </c>
      <c r="C165" s="6">
        <v>160</v>
      </c>
      <c r="D165" s="6">
        <v>70</v>
      </c>
      <c r="E165" s="6">
        <v>0</v>
      </c>
      <c r="F165" s="6">
        <v>10</v>
      </c>
      <c r="G165" s="6">
        <v>730</v>
      </c>
      <c r="H165" s="6">
        <v>0</v>
      </c>
      <c r="I165" s="6">
        <v>140</v>
      </c>
      <c r="J165" s="6">
        <v>170</v>
      </c>
      <c r="K165" s="6">
        <v>0</v>
      </c>
      <c r="L165" s="6">
        <v>0</v>
      </c>
      <c r="M165" s="6">
        <v>0</v>
      </c>
      <c r="N165" s="6">
        <v>0</v>
      </c>
      <c r="O165" s="6">
        <v>0</v>
      </c>
      <c r="P165" s="6">
        <v>0</v>
      </c>
      <c r="Q165" s="6">
        <v>50</v>
      </c>
      <c r="R165" s="6">
        <v>4440</v>
      </c>
      <c r="S165" s="6">
        <v>0</v>
      </c>
      <c r="T165" s="6">
        <v>0</v>
      </c>
      <c r="U165" s="6">
        <v>0</v>
      </c>
      <c r="V165" s="6">
        <v>140</v>
      </c>
      <c r="W165" s="6">
        <v>90</v>
      </c>
      <c r="X165" s="6">
        <v>60</v>
      </c>
      <c r="Y165" s="6">
        <v>0</v>
      </c>
      <c r="Z165" s="6">
        <v>0</v>
      </c>
      <c r="AA165" s="6">
        <v>120</v>
      </c>
      <c r="AB165" s="6">
        <v>0</v>
      </c>
      <c r="AC165" s="6">
        <v>0</v>
      </c>
      <c r="AD165" s="6">
        <v>0</v>
      </c>
      <c r="AE165" s="6">
        <v>0</v>
      </c>
      <c r="AF165" s="6">
        <v>50</v>
      </c>
      <c r="AG165" s="6">
        <v>0</v>
      </c>
      <c r="AH165" s="6">
        <v>6230</v>
      </c>
      <c r="AI165" s="6"/>
    </row>
    <row r="166" spans="2:35">
      <c r="B166" s="5" t="s">
        <v>188</v>
      </c>
      <c r="C166" s="6">
        <v>40</v>
      </c>
      <c r="D166" s="6">
        <v>90</v>
      </c>
      <c r="E166" s="6">
        <v>0</v>
      </c>
      <c r="F166" s="6">
        <v>50</v>
      </c>
      <c r="G166" s="6">
        <v>190</v>
      </c>
      <c r="H166" s="6">
        <v>0</v>
      </c>
      <c r="I166" s="6">
        <v>90</v>
      </c>
      <c r="J166" s="6">
        <v>100</v>
      </c>
      <c r="K166" s="6">
        <v>0</v>
      </c>
      <c r="L166" s="6">
        <v>0</v>
      </c>
      <c r="M166" s="6">
        <v>0</v>
      </c>
      <c r="N166" s="6">
        <v>0</v>
      </c>
      <c r="O166" s="6">
        <v>50</v>
      </c>
      <c r="P166" s="6">
        <v>0</v>
      </c>
      <c r="Q166" s="6">
        <v>0</v>
      </c>
      <c r="R166" s="6">
        <v>3910</v>
      </c>
      <c r="S166" s="6">
        <v>50</v>
      </c>
      <c r="T166" s="6">
        <v>0</v>
      </c>
      <c r="U166" s="6">
        <v>0</v>
      </c>
      <c r="V166" s="6">
        <v>60</v>
      </c>
      <c r="W166" s="6">
        <v>90</v>
      </c>
      <c r="X166" s="6">
        <v>70</v>
      </c>
      <c r="Y166" s="6">
        <v>0</v>
      </c>
      <c r="Z166" s="6">
        <v>0</v>
      </c>
      <c r="AA166" s="6">
        <v>0</v>
      </c>
      <c r="AB166" s="6">
        <v>0</v>
      </c>
      <c r="AC166" s="6">
        <v>0</v>
      </c>
      <c r="AD166" s="6">
        <v>0</v>
      </c>
      <c r="AE166" s="6">
        <v>0</v>
      </c>
      <c r="AF166" s="6">
        <v>20</v>
      </c>
      <c r="AG166" s="6">
        <v>0</v>
      </c>
      <c r="AH166" s="6">
        <v>4790</v>
      </c>
      <c r="AI166" s="6"/>
    </row>
    <row r="167" spans="2:35">
      <c r="B167" s="5" t="s">
        <v>189</v>
      </c>
      <c r="C167" s="6">
        <v>0</v>
      </c>
      <c r="D167" s="6">
        <v>20</v>
      </c>
      <c r="E167" s="6">
        <v>0</v>
      </c>
      <c r="F167" s="6">
        <v>0</v>
      </c>
      <c r="G167" s="6">
        <v>110</v>
      </c>
      <c r="H167" s="6">
        <v>0</v>
      </c>
      <c r="I167" s="6">
        <v>30</v>
      </c>
      <c r="J167" s="6">
        <v>40</v>
      </c>
      <c r="K167" s="6">
        <v>0</v>
      </c>
      <c r="L167" s="6" t="s">
        <v>40</v>
      </c>
      <c r="M167" s="6">
        <v>20</v>
      </c>
      <c r="N167" s="6">
        <v>0</v>
      </c>
      <c r="O167" s="6">
        <v>10</v>
      </c>
      <c r="P167" s="6">
        <v>10</v>
      </c>
      <c r="Q167" s="6">
        <v>10</v>
      </c>
      <c r="R167" s="6">
        <v>790</v>
      </c>
      <c r="S167" s="6">
        <v>0</v>
      </c>
      <c r="T167" s="6">
        <v>0</v>
      </c>
      <c r="U167" s="6">
        <v>0</v>
      </c>
      <c r="V167" s="6">
        <v>200</v>
      </c>
      <c r="W167" s="6">
        <v>0</v>
      </c>
      <c r="X167" s="6">
        <v>20</v>
      </c>
      <c r="Y167" s="6">
        <v>0</v>
      </c>
      <c r="Z167" s="6">
        <v>0</v>
      </c>
      <c r="AA167" s="6">
        <v>0</v>
      </c>
      <c r="AB167" s="6">
        <v>0</v>
      </c>
      <c r="AC167" s="6">
        <v>0</v>
      </c>
      <c r="AD167" s="6">
        <v>0</v>
      </c>
      <c r="AE167" s="6">
        <v>0</v>
      </c>
      <c r="AF167" s="6" t="s">
        <v>40</v>
      </c>
      <c r="AG167" s="6">
        <v>0</v>
      </c>
      <c r="AH167" s="6">
        <v>1230</v>
      </c>
      <c r="AI167" s="6"/>
    </row>
    <row r="168" spans="2:35">
      <c r="B168" s="5" t="s">
        <v>190</v>
      </c>
      <c r="C168" s="6">
        <v>0</v>
      </c>
      <c r="D168" s="6">
        <v>10</v>
      </c>
      <c r="E168" s="6">
        <v>0</v>
      </c>
      <c r="F168" s="6">
        <v>0</v>
      </c>
      <c r="G168" s="6">
        <v>10</v>
      </c>
      <c r="H168" s="6">
        <v>0</v>
      </c>
      <c r="I168" s="6">
        <v>10</v>
      </c>
      <c r="J168" s="6" t="s">
        <v>40</v>
      </c>
      <c r="K168" s="6">
        <v>0</v>
      </c>
      <c r="L168" s="6">
        <v>0</v>
      </c>
      <c r="M168" s="6">
        <v>0</v>
      </c>
      <c r="N168" s="6">
        <v>0</v>
      </c>
      <c r="O168" s="6">
        <v>0</v>
      </c>
      <c r="P168" s="6">
        <v>0</v>
      </c>
      <c r="Q168" s="6">
        <v>0</v>
      </c>
      <c r="R168" s="6">
        <v>80</v>
      </c>
      <c r="S168" s="6">
        <v>0</v>
      </c>
      <c r="T168" s="6">
        <v>0</v>
      </c>
      <c r="U168" s="6">
        <v>0</v>
      </c>
      <c r="V168" s="6">
        <v>0</v>
      </c>
      <c r="W168" s="6">
        <v>0</v>
      </c>
      <c r="X168" s="6" t="s">
        <v>40</v>
      </c>
      <c r="Y168" s="6">
        <v>0</v>
      </c>
      <c r="Z168" s="6">
        <v>100</v>
      </c>
      <c r="AA168" s="6">
        <v>0</v>
      </c>
      <c r="AB168" s="6">
        <v>0</v>
      </c>
      <c r="AC168" s="6">
        <v>0</v>
      </c>
      <c r="AD168" s="6">
        <v>0</v>
      </c>
      <c r="AE168" s="6">
        <v>0</v>
      </c>
      <c r="AF168" s="6">
        <v>0</v>
      </c>
      <c r="AG168" s="6">
        <v>0</v>
      </c>
      <c r="AH168" s="6">
        <v>210</v>
      </c>
      <c r="AI168" s="6"/>
    </row>
    <row r="169" spans="2:35">
      <c r="B169" s="5"/>
    </row>
    <row r="170" spans="2:35" ht="13">
      <c r="B170" s="3" t="s">
        <v>191</v>
      </c>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row>
    <row r="171" spans="2:35">
      <c r="B171" s="5" t="s">
        <v>191</v>
      </c>
      <c r="C171" s="6">
        <v>30</v>
      </c>
      <c r="D171" s="6">
        <v>90</v>
      </c>
      <c r="E171" s="6">
        <v>0</v>
      </c>
      <c r="F171" s="6">
        <v>0</v>
      </c>
      <c r="G171" s="6">
        <v>600</v>
      </c>
      <c r="H171" s="6">
        <v>150</v>
      </c>
      <c r="I171" s="6">
        <v>60</v>
      </c>
      <c r="J171" s="6">
        <v>160</v>
      </c>
      <c r="K171" s="6">
        <v>0</v>
      </c>
      <c r="L171" s="6">
        <v>0</v>
      </c>
      <c r="M171" s="6" t="s">
        <v>40</v>
      </c>
      <c r="N171" s="6">
        <v>0</v>
      </c>
      <c r="O171" s="6">
        <v>20</v>
      </c>
      <c r="P171" s="6" t="s">
        <v>40</v>
      </c>
      <c r="Q171" s="6">
        <v>0</v>
      </c>
      <c r="R171" s="6">
        <v>3000</v>
      </c>
      <c r="S171" s="6">
        <v>30</v>
      </c>
      <c r="T171" s="6">
        <v>0</v>
      </c>
      <c r="U171" s="6">
        <v>0</v>
      </c>
      <c r="V171" s="6">
        <v>60</v>
      </c>
      <c r="W171" s="6">
        <v>230</v>
      </c>
      <c r="X171" s="6">
        <v>20</v>
      </c>
      <c r="Y171" s="6">
        <v>0</v>
      </c>
      <c r="Z171" s="6">
        <v>0</v>
      </c>
      <c r="AA171" s="6">
        <v>30</v>
      </c>
      <c r="AB171" s="6">
        <v>550</v>
      </c>
      <c r="AC171" s="6">
        <v>530</v>
      </c>
      <c r="AD171" s="6">
        <v>0</v>
      </c>
      <c r="AE171" s="6">
        <v>0</v>
      </c>
      <c r="AF171" s="6">
        <v>0</v>
      </c>
      <c r="AG171" s="6">
        <v>0</v>
      </c>
      <c r="AH171" s="6">
        <v>5550</v>
      </c>
      <c r="AI171" s="6"/>
    </row>
    <row r="172" spans="2:35">
      <c r="B172" s="5"/>
    </row>
    <row r="173" spans="2:35" ht="13">
      <c r="B173" s="3" t="s">
        <v>192</v>
      </c>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row>
    <row r="174" spans="2:35">
      <c r="B174" s="5" t="s">
        <v>192</v>
      </c>
      <c r="C174" s="6">
        <v>0</v>
      </c>
      <c r="D174" s="6">
        <v>20</v>
      </c>
      <c r="E174" s="6">
        <v>0</v>
      </c>
      <c r="F174" s="6">
        <v>0</v>
      </c>
      <c r="G174" s="6">
        <v>40</v>
      </c>
      <c r="H174" s="6">
        <v>10</v>
      </c>
      <c r="I174" s="6">
        <v>20</v>
      </c>
      <c r="J174" s="6">
        <v>30</v>
      </c>
      <c r="K174" s="6">
        <v>0</v>
      </c>
      <c r="L174" s="6">
        <v>0</v>
      </c>
      <c r="M174" s="6" t="s">
        <v>40</v>
      </c>
      <c r="N174" s="6">
        <v>0</v>
      </c>
      <c r="O174" s="6">
        <v>10</v>
      </c>
      <c r="P174" s="6">
        <v>20</v>
      </c>
      <c r="Q174" s="6">
        <v>0</v>
      </c>
      <c r="R174" s="6">
        <v>240</v>
      </c>
      <c r="S174" s="6">
        <v>0</v>
      </c>
      <c r="T174" s="6">
        <v>0</v>
      </c>
      <c r="U174" s="6">
        <v>0</v>
      </c>
      <c r="V174" s="6">
        <v>0</v>
      </c>
      <c r="W174" s="6">
        <v>10</v>
      </c>
      <c r="X174" s="6">
        <v>0</v>
      </c>
      <c r="Y174" s="6">
        <v>0</v>
      </c>
      <c r="Z174" s="6">
        <v>0</v>
      </c>
      <c r="AA174" s="6" t="s">
        <v>40</v>
      </c>
      <c r="AB174" s="6">
        <v>0</v>
      </c>
      <c r="AC174" s="6">
        <v>0</v>
      </c>
      <c r="AD174" s="6">
        <v>0</v>
      </c>
      <c r="AE174" s="6">
        <v>0</v>
      </c>
      <c r="AF174" s="6">
        <v>0</v>
      </c>
      <c r="AG174" s="6">
        <v>0</v>
      </c>
      <c r="AH174" s="6">
        <v>400</v>
      </c>
      <c r="AI174" s="6"/>
    </row>
    <row r="175" spans="2:35">
      <c r="B175" s="5"/>
    </row>
    <row r="176" spans="2:35" ht="13">
      <c r="B176" s="3" t="s">
        <v>193</v>
      </c>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row>
    <row r="177" spans="2:35">
      <c r="B177" s="5" t="s">
        <v>193</v>
      </c>
      <c r="C177" s="6" t="s">
        <v>40</v>
      </c>
      <c r="D177" s="6" t="s">
        <v>40</v>
      </c>
      <c r="E177" s="6">
        <v>0</v>
      </c>
      <c r="F177" s="6">
        <v>0</v>
      </c>
      <c r="G177" s="6">
        <v>10</v>
      </c>
      <c r="H177" s="6">
        <v>0</v>
      </c>
      <c r="I177" s="6" t="s">
        <v>40</v>
      </c>
      <c r="J177" s="6" t="s">
        <v>40</v>
      </c>
      <c r="K177" s="6">
        <v>0</v>
      </c>
      <c r="L177" s="6">
        <v>0</v>
      </c>
      <c r="M177" s="6">
        <v>0</v>
      </c>
      <c r="N177" s="6">
        <v>0</v>
      </c>
      <c r="O177" s="6" t="s">
        <v>40</v>
      </c>
      <c r="P177" s="6">
        <v>10</v>
      </c>
      <c r="Q177" s="6">
        <v>0</v>
      </c>
      <c r="R177" s="6">
        <v>20</v>
      </c>
      <c r="S177" s="6">
        <v>0</v>
      </c>
      <c r="T177" s="6">
        <v>0</v>
      </c>
      <c r="U177" s="6">
        <v>0</v>
      </c>
      <c r="V177" s="6">
        <v>0</v>
      </c>
      <c r="W177" s="6">
        <v>0</v>
      </c>
      <c r="X177" s="6">
        <v>0</v>
      </c>
      <c r="Y177" s="6">
        <v>0</v>
      </c>
      <c r="Z177" s="6">
        <v>0</v>
      </c>
      <c r="AA177" s="6">
        <v>0</v>
      </c>
      <c r="AB177" s="6">
        <v>0</v>
      </c>
      <c r="AC177" s="6">
        <v>0</v>
      </c>
      <c r="AD177" s="6">
        <v>0</v>
      </c>
      <c r="AE177" s="6">
        <v>0</v>
      </c>
      <c r="AF177" s="6">
        <v>0</v>
      </c>
      <c r="AG177" s="6">
        <v>0</v>
      </c>
      <c r="AH177" s="6">
        <v>60</v>
      </c>
      <c r="AI177" s="6"/>
    </row>
    <row r="178" spans="2:35">
      <c r="B178" s="5"/>
    </row>
    <row r="179" spans="2:35" ht="13">
      <c r="B179" s="3" t="s">
        <v>194</v>
      </c>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row>
    <row r="180" spans="2:35">
      <c r="B180" s="5" t="s">
        <v>194</v>
      </c>
      <c r="C180" s="6">
        <v>0</v>
      </c>
      <c r="D180" s="6" t="s">
        <v>40</v>
      </c>
      <c r="E180" s="6" t="s">
        <v>40</v>
      </c>
      <c r="F180" s="6">
        <v>0</v>
      </c>
      <c r="G180" s="6">
        <v>0</v>
      </c>
      <c r="H180" s="6" t="s">
        <v>40</v>
      </c>
      <c r="I180" s="6">
        <v>0</v>
      </c>
      <c r="J180" s="6" t="s">
        <v>40</v>
      </c>
      <c r="K180" s="6">
        <v>0</v>
      </c>
      <c r="L180" s="6" t="s">
        <v>40</v>
      </c>
      <c r="M180" s="6">
        <v>0</v>
      </c>
      <c r="N180" s="6" t="s">
        <v>40</v>
      </c>
      <c r="O180" s="6">
        <v>0</v>
      </c>
      <c r="P180" s="6">
        <v>0</v>
      </c>
      <c r="Q180" s="6">
        <v>0</v>
      </c>
      <c r="R180" s="6">
        <v>10</v>
      </c>
      <c r="S180" s="6">
        <v>0</v>
      </c>
      <c r="T180" s="6">
        <v>0</v>
      </c>
      <c r="U180" s="6">
        <v>0</v>
      </c>
      <c r="V180" s="6">
        <v>20</v>
      </c>
      <c r="W180" s="6">
        <v>0</v>
      </c>
      <c r="X180" s="6">
        <v>0</v>
      </c>
      <c r="Y180" s="6">
        <v>0</v>
      </c>
      <c r="Z180" s="6">
        <v>0</v>
      </c>
      <c r="AA180" s="6">
        <v>0</v>
      </c>
      <c r="AB180" s="6">
        <v>0</v>
      </c>
      <c r="AC180" s="6">
        <v>0</v>
      </c>
      <c r="AD180" s="6">
        <v>0</v>
      </c>
      <c r="AE180" s="6">
        <v>0</v>
      </c>
      <c r="AF180" s="6">
        <v>0</v>
      </c>
      <c r="AG180" s="6">
        <v>0</v>
      </c>
      <c r="AH180" s="6">
        <v>40</v>
      </c>
      <c r="AI180" s="6"/>
    </row>
    <row r="181" spans="2:35">
      <c r="B181" s="5"/>
    </row>
    <row r="182" spans="2:35" ht="13">
      <c r="B182" s="3" t="s">
        <v>195</v>
      </c>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row>
    <row r="183" spans="2:35">
      <c r="B183" s="5" t="s">
        <v>196</v>
      </c>
      <c r="C183" s="6" t="s">
        <v>40</v>
      </c>
      <c r="D183" s="6">
        <v>20</v>
      </c>
      <c r="E183" s="6">
        <v>10</v>
      </c>
      <c r="F183" s="6">
        <v>0</v>
      </c>
      <c r="G183" s="6">
        <v>30</v>
      </c>
      <c r="H183" s="6">
        <v>30</v>
      </c>
      <c r="I183" s="6">
        <v>20</v>
      </c>
      <c r="J183" s="6">
        <v>10</v>
      </c>
      <c r="K183" s="6">
        <v>0</v>
      </c>
      <c r="L183" s="6">
        <v>0</v>
      </c>
      <c r="M183" s="6">
        <v>0</v>
      </c>
      <c r="N183" s="6">
        <v>0</v>
      </c>
      <c r="O183" s="6" t="s">
        <v>40</v>
      </c>
      <c r="P183" s="6">
        <v>20</v>
      </c>
      <c r="Q183" s="6">
        <v>0</v>
      </c>
      <c r="R183" s="6">
        <v>30</v>
      </c>
      <c r="S183" s="6">
        <v>0</v>
      </c>
      <c r="T183" s="6">
        <v>0</v>
      </c>
      <c r="U183" s="6">
        <v>0</v>
      </c>
      <c r="V183" s="6">
        <v>60</v>
      </c>
      <c r="W183" s="6">
        <v>10</v>
      </c>
      <c r="X183" s="6" t="s">
        <v>40</v>
      </c>
      <c r="Y183" s="6">
        <v>0</v>
      </c>
      <c r="Z183" s="6">
        <v>20</v>
      </c>
      <c r="AA183" s="6" t="s">
        <v>40</v>
      </c>
      <c r="AB183" s="6">
        <v>0</v>
      </c>
      <c r="AC183" s="6">
        <v>0</v>
      </c>
      <c r="AD183" s="6">
        <v>0</v>
      </c>
      <c r="AE183" s="6">
        <v>0</v>
      </c>
      <c r="AF183" s="6" t="s">
        <v>40</v>
      </c>
      <c r="AG183" s="6">
        <v>0</v>
      </c>
      <c r="AH183" s="6">
        <v>250</v>
      </c>
      <c r="AI183" s="6"/>
    </row>
    <row r="184" spans="2:35">
      <c r="B184" s="5"/>
    </row>
    <row r="185" spans="2:35" ht="13">
      <c r="B185" s="3" t="s">
        <v>197</v>
      </c>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row>
    <row r="186" spans="2:35">
      <c r="B186" s="5" t="s">
        <v>198</v>
      </c>
      <c r="C186" s="6">
        <v>0</v>
      </c>
      <c r="D186" s="6">
        <v>160</v>
      </c>
      <c r="E186" s="6">
        <v>0</v>
      </c>
      <c r="F186" s="6">
        <v>0</v>
      </c>
      <c r="G186" s="6">
        <v>210</v>
      </c>
      <c r="H186" s="6">
        <v>50</v>
      </c>
      <c r="I186" s="6">
        <v>330</v>
      </c>
      <c r="J186" s="6">
        <v>200</v>
      </c>
      <c r="K186" s="6">
        <v>0</v>
      </c>
      <c r="L186" s="6">
        <v>0</v>
      </c>
      <c r="M186" s="6">
        <v>20</v>
      </c>
      <c r="N186" s="6">
        <v>0</v>
      </c>
      <c r="O186" s="6">
        <v>110</v>
      </c>
      <c r="P186" s="6">
        <v>150</v>
      </c>
      <c r="Q186" s="6">
        <v>170</v>
      </c>
      <c r="R186" s="6">
        <v>1630</v>
      </c>
      <c r="S186" s="6">
        <v>0</v>
      </c>
      <c r="T186" s="6">
        <v>30</v>
      </c>
      <c r="U186" s="6">
        <v>0</v>
      </c>
      <c r="V186" s="6">
        <v>1600</v>
      </c>
      <c r="W186" s="6">
        <v>70</v>
      </c>
      <c r="X186" s="6">
        <v>70</v>
      </c>
      <c r="Y186" s="6">
        <v>0</v>
      </c>
      <c r="Z186" s="6">
        <v>70</v>
      </c>
      <c r="AA186" s="6">
        <v>0</v>
      </c>
      <c r="AB186" s="6">
        <v>140</v>
      </c>
      <c r="AC186" s="6">
        <v>80</v>
      </c>
      <c r="AD186" s="6">
        <v>0</v>
      </c>
      <c r="AE186" s="6">
        <v>10</v>
      </c>
      <c r="AF186" s="6">
        <v>620</v>
      </c>
      <c r="AG186" s="6">
        <v>0</v>
      </c>
      <c r="AH186" s="6">
        <v>5700</v>
      </c>
      <c r="AI186" s="6"/>
    </row>
    <row r="187" spans="2:35">
      <c r="B187" s="5" t="s">
        <v>199</v>
      </c>
      <c r="C187" s="6">
        <v>0</v>
      </c>
      <c r="D187" s="6" t="s">
        <v>40</v>
      </c>
      <c r="E187" s="6">
        <v>0</v>
      </c>
      <c r="F187" s="6">
        <v>0</v>
      </c>
      <c r="G187" s="6">
        <v>10</v>
      </c>
      <c r="H187" s="6">
        <v>0</v>
      </c>
      <c r="I187" s="6">
        <v>10</v>
      </c>
      <c r="J187" s="6" t="s">
        <v>40</v>
      </c>
      <c r="K187" s="6">
        <v>0</v>
      </c>
      <c r="L187" s="6">
        <v>0</v>
      </c>
      <c r="M187" s="6">
        <v>0</v>
      </c>
      <c r="N187" s="6">
        <v>0</v>
      </c>
      <c r="O187" s="6">
        <v>0</v>
      </c>
      <c r="P187" s="6" t="s">
        <v>40</v>
      </c>
      <c r="Q187" s="6">
        <v>0</v>
      </c>
      <c r="R187" s="6">
        <v>10</v>
      </c>
      <c r="S187" s="6">
        <v>0</v>
      </c>
      <c r="T187" s="6">
        <v>0</v>
      </c>
      <c r="U187" s="6">
        <v>0</v>
      </c>
      <c r="V187" s="6" t="s">
        <v>40</v>
      </c>
      <c r="W187" s="6">
        <v>0</v>
      </c>
      <c r="X187" s="6">
        <v>0</v>
      </c>
      <c r="Y187" s="6">
        <v>0</v>
      </c>
      <c r="Z187" s="6">
        <v>0</v>
      </c>
      <c r="AA187" s="6">
        <v>0</v>
      </c>
      <c r="AB187" s="6">
        <v>0</v>
      </c>
      <c r="AC187" s="6">
        <v>0</v>
      </c>
      <c r="AD187" s="6">
        <v>10</v>
      </c>
      <c r="AE187" s="6">
        <v>0</v>
      </c>
      <c r="AF187" s="6">
        <v>0</v>
      </c>
      <c r="AG187" s="6">
        <v>20</v>
      </c>
      <c r="AH187" s="6">
        <v>70</v>
      </c>
      <c r="AI187" s="6"/>
    </row>
    <row r="188" spans="2:35">
      <c r="B188" s="5"/>
    </row>
    <row r="189" spans="2:35" ht="13">
      <c r="B189" s="3" t="s">
        <v>200</v>
      </c>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row>
    <row r="190" spans="2:35" ht="14.5">
      <c r="B190" s="2806" t="s">
        <v>622</v>
      </c>
      <c r="C190" s="6">
        <v>0</v>
      </c>
      <c r="D190" s="6">
        <v>0</v>
      </c>
      <c r="E190" s="6">
        <v>0</v>
      </c>
      <c r="F190" s="6">
        <v>0</v>
      </c>
      <c r="G190" s="6">
        <v>0</v>
      </c>
      <c r="H190" s="6">
        <v>0</v>
      </c>
      <c r="I190" s="6">
        <v>0</v>
      </c>
      <c r="J190" s="6">
        <v>0</v>
      </c>
      <c r="K190" s="6">
        <v>0</v>
      </c>
      <c r="L190" s="6">
        <v>0</v>
      </c>
      <c r="M190" s="6">
        <v>0</v>
      </c>
      <c r="N190" s="6">
        <v>0</v>
      </c>
      <c r="O190" s="6">
        <v>0</v>
      </c>
      <c r="P190" s="6">
        <v>0</v>
      </c>
      <c r="Q190" s="6">
        <v>0</v>
      </c>
      <c r="R190" s="6">
        <v>0</v>
      </c>
      <c r="S190" s="6">
        <v>0</v>
      </c>
      <c r="T190" s="6">
        <v>0</v>
      </c>
      <c r="U190" s="6">
        <v>0</v>
      </c>
      <c r="V190" s="6">
        <v>0</v>
      </c>
      <c r="W190" s="6">
        <v>0</v>
      </c>
      <c r="X190" s="6">
        <v>0</v>
      </c>
      <c r="Y190" s="6">
        <v>0</v>
      </c>
      <c r="Z190" s="6">
        <v>0</v>
      </c>
      <c r="AA190" s="6">
        <v>0</v>
      </c>
      <c r="AB190" s="6">
        <v>0</v>
      </c>
      <c r="AC190" s="6">
        <v>0</v>
      </c>
      <c r="AD190" s="6">
        <v>0</v>
      </c>
      <c r="AE190" s="6">
        <v>0</v>
      </c>
      <c r="AF190" s="6">
        <v>0</v>
      </c>
      <c r="AG190" s="6">
        <v>90950</v>
      </c>
      <c r="AH190" s="6">
        <v>90950</v>
      </c>
      <c r="AI190" s="6"/>
    </row>
    <row r="191" spans="2:35">
      <c r="B191" s="5" t="s">
        <v>202</v>
      </c>
      <c r="C191" s="6">
        <v>30</v>
      </c>
      <c r="D191" s="6">
        <v>30</v>
      </c>
      <c r="E191" s="6">
        <v>0</v>
      </c>
      <c r="F191" s="6">
        <v>0</v>
      </c>
      <c r="G191" s="6">
        <v>60</v>
      </c>
      <c r="H191" s="6" t="s">
        <v>40</v>
      </c>
      <c r="I191" s="6">
        <v>20</v>
      </c>
      <c r="J191" s="6">
        <v>40</v>
      </c>
      <c r="K191" s="6">
        <v>0</v>
      </c>
      <c r="L191" s="6">
        <v>0</v>
      </c>
      <c r="M191" s="6">
        <v>0</v>
      </c>
      <c r="N191" s="6">
        <v>0</v>
      </c>
      <c r="O191" s="6">
        <v>20</v>
      </c>
      <c r="P191" s="6">
        <v>20</v>
      </c>
      <c r="Q191" s="6">
        <v>0</v>
      </c>
      <c r="R191" s="6">
        <v>1720</v>
      </c>
      <c r="S191" s="6">
        <v>0</v>
      </c>
      <c r="T191" s="6">
        <v>0</v>
      </c>
      <c r="U191" s="6">
        <v>0</v>
      </c>
      <c r="V191" s="6">
        <v>80</v>
      </c>
      <c r="W191" s="6">
        <v>50</v>
      </c>
      <c r="X191" s="6">
        <v>10</v>
      </c>
      <c r="Y191" s="6">
        <v>0</v>
      </c>
      <c r="Z191" s="6">
        <v>460</v>
      </c>
      <c r="AA191" s="6" t="s">
        <v>40</v>
      </c>
      <c r="AB191" s="6">
        <v>0</v>
      </c>
      <c r="AC191" s="6">
        <v>20</v>
      </c>
      <c r="AD191" s="6">
        <v>0</v>
      </c>
      <c r="AE191" s="6">
        <v>0</v>
      </c>
      <c r="AF191" s="6">
        <v>0</v>
      </c>
      <c r="AG191" s="6">
        <v>0</v>
      </c>
      <c r="AH191" s="6">
        <v>2580</v>
      </c>
      <c r="AI191" s="6"/>
    </row>
    <row r="192" spans="2:35">
      <c r="B192" s="5"/>
    </row>
    <row r="193" spans="1:35" ht="13">
      <c r="B193" s="3" t="s">
        <v>7</v>
      </c>
      <c r="C193" s="6">
        <v>5360</v>
      </c>
      <c r="D193" s="6">
        <v>3960</v>
      </c>
      <c r="E193" s="6">
        <v>170</v>
      </c>
      <c r="F193" s="6">
        <v>890</v>
      </c>
      <c r="G193" s="6">
        <v>13290</v>
      </c>
      <c r="H193" s="6">
        <v>2160</v>
      </c>
      <c r="I193" s="6">
        <v>9160</v>
      </c>
      <c r="J193" s="6">
        <v>7860</v>
      </c>
      <c r="K193" s="6">
        <v>860</v>
      </c>
      <c r="L193" s="6">
        <v>3400</v>
      </c>
      <c r="M193" s="6">
        <v>780</v>
      </c>
      <c r="N193" s="6">
        <v>1470</v>
      </c>
      <c r="O193" s="6">
        <v>2390</v>
      </c>
      <c r="P193" s="6">
        <v>12150</v>
      </c>
      <c r="Q193" s="6">
        <v>2500</v>
      </c>
      <c r="R193" s="6">
        <v>176110</v>
      </c>
      <c r="S193" s="6">
        <v>1190</v>
      </c>
      <c r="T193" s="6">
        <v>200</v>
      </c>
      <c r="U193" s="6">
        <v>340</v>
      </c>
      <c r="V193" s="6">
        <v>29090</v>
      </c>
      <c r="W193" s="6">
        <v>16020</v>
      </c>
      <c r="X193" s="6">
        <v>6960</v>
      </c>
      <c r="Y193" s="6">
        <v>1420</v>
      </c>
      <c r="Z193" s="6">
        <v>14090</v>
      </c>
      <c r="AA193" s="6">
        <v>8310</v>
      </c>
      <c r="AB193" s="6">
        <v>1160</v>
      </c>
      <c r="AC193" s="6">
        <v>2040</v>
      </c>
      <c r="AD193" s="6">
        <v>17800</v>
      </c>
      <c r="AE193" s="6">
        <v>450</v>
      </c>
      <c r="AF193" s="6">
        <v>22670</v>
      </c>
      <c r="AG193" s="6">
        <v>120640</v>
      </c>
      <c r="AH193" s="6">
        <v>484880</v>
      </c>
      <c r="AI193" s="6"/>
    </row>
    <row r="194" spans="1:35">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row>
    <row r="195" spans="1:35" ht="13">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13" t="s">
        <v>17</v>
      </c>
    </row>
    <row r="196" spans="1:35" ht="12.5" customHeight="1">
      <c r="B196" s="2848" t="s">
        <v>18</v>
      </c>
      <c r="C196" s="2846"/>
      <c r="D196" s="2846"/>
      <c r="E196" s="2846"/>
      <c r="F196" s="2846"/>
      <c r="G196" s="2846"/>
      <c r="H196" s="2846"/>
      <c r="I196" s="2846"/>
    </row>
    <row r="197" spans="1:35" ht="12.5" customHeight="1">
      <c r="B197" s="2848" t="s">
        <v>203</v>
      </c>
      <c r="C197" s="2846"/>
      <c r="D197" s="2846"/>
      <c r="E197" s="2846"/>
      <c r="F197" s="2846"/>
      <c r="G197" s="2846"/>
      <c r="H197" s="2846"/>
      <c r="I197" s="2846"/>
    </row>
    <row r="198" spans="1:35" ht="12.5" customHeight="1">
      <c r="B198" s="2850" t="s">
        <v>594</v>
      </c>
      <c r="C198" s="2851"/>
      <c r="D198" s="2851"/>
      <c r="E198" s="2851"/>
      <c r="F198" s="2851"/>
      <c r="G198" s="2851"/>
      <c r="H198" s="2851"/>
      <c r="I198" s="2851"/>
    </row>
    <row r="199" spans="1:35" s="2778" customFormat="1" ht="12.5" customHeight="1">
      <c r="A199" s="2804"/>
      <c r="B199" s="2785" t="s">
        <v>595</v>
      </c>
      <c r="C199" s="2784"/>
      <c r="D199" s="2784"/>
      <c r="E199" s="2784"/>
      <c r="F199" s="2784"/>
      <c r="G199" s="2784"/>
      <c r="H199" s="2784"/>
      <c r="I199" s="2784"/>
    </row>
    <row r="200" spans="1:35">
      <c r="B200" s="2848" t="s">
        <v>566</v>
      </c>
      <c r="C200" s="2846"/>
      <c r="D200" s="2846"/>
      <c r="E200" s="2846"/>
      <c r="F200" s="2846"/>
      <c r="G200" s="2846"/>
      <c r="H200" s="2846"/>
      <c r="I200" s="2846"/>
    </row>
    <row r="201" spans="1:35" ht="12.5" customHeight="1">
      <c r="B201" s="2848" t="s">
        <v>805</v>
      </c>
      <c r="C201" s="2846"/>
      <c r="D201" s="2846"/>
      <c r="E201" s="2846"/>
      <c r="F201" s="2846"/>
      <c r="G201" s="2846"/>
      <c r="H201" s="2846"/>
      <c r="I201" s="2846"/>
    </row>
    <row r="202" spans="1:35">
      <c r="B202" s="2848" t="s">
        <v>804</v>
      </c>
      <c r="C202" s="2846"/>
      <c r="D202" s="2846"/>
      <c r="E202" s="2846"/>
      <c r="F202" s="2846"/>
      <c r="G202" s="2846"/>
      <c r="H202" s="2846"/>
      <c r="I202" s="2846"/>
    </row>
  </sheetData>
  <mergeCells count="6">
    <mergeCell ref="B200:I200"/>
    <mergeCell ref="B202:I202"/>
    <mergeCell ref="B196:I196"/>
    <mergeCell ref="B197:I197"/>
    <mergeCell ref="B198:I198"/>
    <mergeCell ref="B201:I201"/>
  </mergeCells>
  <pageMargins left="0.7" right="0.7" top="0.75" bottom="0.75" header="0.3" footer="0.3"/>
  <pageSetup paperSize="9" scale="23"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55</vt:i4>
      </vt:variant>
    </vt:vector>
  </HeadingPairs>
  <TitlesOfParts>
    <vt:vector size="114" baseType="lpstr">
      <vt:lpstr>Contents</vt:lpstr>
      <vt:lpstr>Table 1</vt:lpstr>
      <vt:lpstr>Table 2</vt:lpstr>
      <vt:lpstr>Table 3</vt:lpstr>
      <vt:lpstr>Table 4</vt:lpstr>
      <vt:lpstr>Table 5</vt:lpstr>
      <vt:lpstr>Table 6</vt:lpstr>
      <vt:lpstr>Table 7</vt:lpstr>
      <vt:lpstr>Table 8</vt:lpstr>
      <vt:lpstr>Table 8A</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38</vt:lpstr>
      <vt:lpstr>Table 39</vt:lpstr>
      <vt:lpstr>Table 40</vt:lpstr>
      <vt:lpstr>Table 41</vt:lpstr>
      <vt:lpstr>Table 42</vt:lpstr>
      <vt:lpstr>Table 43</vt:lpstr>
      <vt:lpstr>Table 44</vt:lpstr>
      <vt:lpstr>Table 45</vt:lpstr>
      <vt:lpstr>Table 46</vt:lpstr>
      <vt:lpstr>Table 47</vt:lpstr>
      <vt:lpstr>Table A1</vt:lpstr>
      <vt:lpstr>Table A2</vt:lpstr>
      <vt:lpstr>Table A3</vt:lpstr>
      <vt:lpstr>Table A4</vt:lpstr>
      <vt:lpstr>Table B</vt:lpstr>
      <vt:lpstr>Table D1</vt:lpstr>
      <vt:lpstr>Table D2</vt:lpstr>
      <vt:lpstr>Table D3</vt:lpstr>
      <vt:lpstr>Table D4</vt:lpstr>
      <vt:lpstr>Full revisions list</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lpstr>'Table 2'!Print_Area</vt:lpstr>
      <vt:lpstr>'Table 20'!Print_Area</vt:lpstr>
      <vt:lpstr>'Table 21'!Print_Area</vt:lpstr>
      <vt:lpstr>'Table 22'!Print_Area</vt:lpstr>
      <vt:lpstr>'Table 23'!Print_Area</vt:lpstr>
      <vt:lpstr>'Table 24'!Print_Area</vt:lpstr>
      <vt:lpstr>'Table 26'!Print_Area</vt:lpstr>
      <vt:lpstr>'Table 27'!Print_Area</vt:lpstr>
      <vt:lpstr>'Table 28'!Print_Area</vt:lpstr>
      <vt:lpstr>'Table 29'!Print_Area</vt:lpstr>
      <vt:lpstr>'Table 3'!Print_Area</vt:lpstr>
      <vt:lpstr>'Table 30'!Print_Area</vt:lpstr>
      <vt:lpstr>'Table 31'!Print_Area</vt:lpstr>
      <vt:lpstr>'Table 32'!Print_Area</vt:lpstr>
      <vt:lpstr>'Table 33'!Print_Area</vt:lpstr>
      <vt:lpstr>'Table 34'!Print_Area</vt:lpstr>
      <vt:lpstr>'Table 35'!Print_Area</vt:lpstr>
      <vt:lpstr>'Table 36'!Print_Area</vt:lpstr>
      <vt:lpstr>'Table 37'!Print_Area</vt:lpstr>
      <vt:lpstr>'Table 38'!Print_Area</vt:lpstr>
      <vt:lpstr>'Table 39'!Print_Area</vt:lpstr>
      <vt:lpstr>'Table 4'!Print_Area</vt:lpstr>
      <vt:lpstr>'Table 40'!Print_Area</vt:lpstr>
      <vt:lpstr>'Table 41'!Print_Area</vt:lpstr>
      <vt:lpstr>'Table 42'!Print_Area</vt:lpstr>
      <vt:lpstr>'Table 43'!Print_Area</vt:lpstr>
      <vt:lpstr>'Table 44'!Print_Area</vt:lpstr>
      <vt:lpstr>'Table 45'!Print_Area</vt:lpstr>
      <vt:lpstr>'Table 46'!Print_Area</vt:lpstr>
      <vt:lpstr>'Table 47'!Print_Area</vt:lpstr>
      <vt:lpstr>'Table 5'!Print_Area</vt:lpstr>
      <vt:lpstr>'Table 6'!Print_Area</vt:lpstr>
      <vt:lpstr>'Table 7'!Print_Area</vt:lpstr>
      <vt:lpstr>'Table 8'!Print_Area</vt:lpstr>
      <vt:lpstr>'Table 8A'!Print_Area</vt:lpstr>
      <vt:lpstr>'Table 9'!Print_Area</vt:lpstr>
      <vt:lpstr>'Table A1'!Print_Area</vt:lpstr>
      <vt:lpstr>'Table A2'!Print_Area</vt:lpstr>
      <vt:lpstr>'Table A3'!Print_Area</vt:lpstr>
      <vt:lpstr>'Table A4'!Print_Area</vt:lpstr>
      <vt:lpstr>'Table B'!Print_Area</vt:lpstr>
      <vt:lpstr>'Table D1'!Print_Area</vt:lpstr>
      <vt:lpstr>'Table D2'!Print_Area</vt:lpstr>
      <vt:lpstr>'Table D4'!Print_Area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andrew.millan</dc:creator>
  <cp:lastModifiedBy>Andrew Millan</cp:lastModifiedBy>
  <cp:lastPrinted>2021-07-27T14:05:39Z</cp:lastPrinted>
  <dcterms:created xsi:type="dcterms:W3CDTF">2021-07-20T01:33:05Z</dcterms:created>
  <dcterms:modified xsi:type="dcterms:W3CDTF">2022-07-25T10:41:30Z</dcterms:modified>
</cp:coreProperties>
</file>